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cep036\Desktop\"/>
    </mc:Choice>
  </mc:AlternateContent>
  <bookViews>
    <workbookView xWindow="0" yWindow="0" windowWidth="7680" windowHeight="9345"/>
  </bookViews>
  <sheets>
    <sheet name="Savings Calculator" sheetId="2" r:id="rId1"/>
    <sheet name="data" sheetId="3" state="hidden" r:id="rId2"/>
  </sheets>
  <definedNames>
    <definedName name="Age_Current">'Savings Calculator'!$C$4</definedName>
    <definedName name="Age_Retirement">'Savings Calculator'!$F$4</definedName>
    <definedName name="_xlnm.Print_Area" localSheetId="0">'Savings Calculator'!$B$2:$F$32</definedName>
    <definedName name="_xlnm.Print_Titles" localSheetId="0">'Savings Calculator'!$2:$16</definedName>
    <definedName name="var_Gross_Future_Value">INDEX(data!$M$2:$M$49,MATCH(Age_Current,data!$C$2:$C$49,0)):INDEX(data!$M$2:$M$49,MATCH(Age_Retirement,data!$C$2:$C$49,0))</definedName>
    <definedName name="var_Net_Future_Value">INDEX(data!$K$2:$K$49,MATCH(Age_Current,data!$C$2:$C$49,0)):INDEX(data!$K$2:$K$49,MATCH(Age_Retirement,data!$C$2:$C$49,0))</definedName>
    <definedName name="var_Total_Inflation">INDEX(data!$L$2:$L$49,MATCH(Age_Current,data!$C$2:$C$49,0)):INDEX(data!$L$2:$L$49,MATCH(Age_Retirement,data!$C$2:$C$49,0))</definedName>
    <definedName name="var_Years_Age">INDEX(data!$C$2:$C$49,MATCH(Age_Current,data!$C$2:$C$49,0)):INDEX(data!$C$2:$C$49,MATCH(Age_Retirement,data!$C$2:$C$49,0))</definedName>
    <definedName name="vertex42_copyright" hidden="1">"© 2007-2014 Vertex42.com"</definedName>
    <definedName name="vertex42_id" hidden="1">"wedding-budget.xlsx"</definedName>
    <definedName name="vertex42_title" hidden="1">"Wedding Budget Worksheet"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D2" i="3"/>
  <c r="H2" i="3" s="1"/>
  <c r="I2" i="3" s="1"/>
  <c r="E3" i="3" s="1"/>
  <c r="F3" i="3"/>
  <c r="C3" i="3" l="1"/>
  <c r="C4" i="3" s="1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J2" i="3"/>
  <c r="K2" i="3" l="1"/>
  <c r="L2" i="3"/>
  <c r="G3" i="3" l="1"/>
  <c r="H3" i="3" s="1"/>
  <c r="I3" i="3" s="1"/>
  <c r="E4" i="3" s="1"/>
  <c r="M2" i="3"/>
  <c r="J3" i="3" l="1"/>
  <c r="K3" i="3" s="1"/>
  <c r="M3" i="3" s="1"/>
  <c r="G4" i="3"/>
  <c r="H4" i="3" s="1"/>
  <c r="I4" i="3" s="1"/>
  <c r="E5" i="3" s="1"/>
  <c r="L3" i="3" l="1"/>
  <c r="J4" i="3"/>
  <c r="K4" i="3" s="1"/>
  <c r="G5" i="3"/>
  <c r="H5" i="3" s="1"/>
  <c r="I5" i="3" s="1"/>
  <c r="E6" i="3" s="1"/>
  <c r="M4" i="3" l="1"/>
  <c r="J5" i="3"/>
  <c r="K5" i="3" s="1"/>
  <c r="L4" i="3"/>
  <c r="G6" i="3"/>
  <c r="H6" i="3" s="1"/>
  <c r="I6" i="3" s="1"/>
  <c r="E7" i="3" s="1"/>
  <c r="M5" i="3" l="1"/>
  <c r="L5" i="3"/>
  <c r="J6" i="3"/>
  <c r="K6" i="3" s="1"/>
  <c r="G7" i="3"/>
  <c r="H7" i="3" s="1"/>
  <c r="I7" i="3" s="1"/>
  <c r="E8" i="3" s="1"/>
  <c r="M6" i="3" l="1"/>
  <c r="L6" i="3"/>
  <c r="J7" i="3"/>
  <c r="L7" i="3" l="1"/>
  <c r="K7" i="3"/>
  <c r="M7" i="3" s="1"/>
  <c r="G8" i="3"/>
  <c r="H8" i="3" s="1"/>
  <c r="I8" i="3" s="1"/>
  <c r="J8" i="3" l="1"/>
  <c r="E9" i="3"/>
  <c r="K8" i="3" l="1"/>
  <c r="M8" i="3" s="1"/>
  <c r="L8" i="3"/>
  <c r="G9" i="3"/>
  <c r="H9" i="3" l="1"/>
  <c r="I9" i="3" s="1"/>
  <c r="E10" i="3" l="1"/>
  <c r="J9" i="3"/>
  <c r="K9" i="3" l="1"/>
  <c r="L9" i="3"/>
  <c r="G10" i="3" l="1"/>
  <c r="H10" i="3" s="1"/>
  <c r="I10" i="3" s="1"/>
  <c r="M9" i="3"/>
  <c r="J10" i="3" l="1"/>
  <c r="E11" i="3"/>
  <c r="G11" i="3" s="1"/>
  <c r="H11" i="3" s="1"/>
  <c r="I11" i="3" s="1"/>
  <c r="E12" i="3" s="1"/>
  <c r="K10" i="3" l="1"/>
  <c r="M10" i="3" s="1"/>
  <c r="L10" i="3"/>
  <c r="J11" i="3"/>
  <c r="K11" i="3" s="1"/>
  <c r="L11" i="3" l="1"/>
  <c r="G12" i="3"/>
  <c r="H12" i="3" s="1"/>
  <c r="I12" i="3" s="1"/>
  <c r="J12" i="3" s="1"/>
  <c r="K12" i="3" s="1"/>
  <c r="M11" i="3"/>
  <c r="E13" i="3" l="1"/>
  <c r="G13" i="3" s="1"/>
  <c r="H13" i="3" s="1"/>
  <c r="I13" i="3" s="1"/>
  <c r="E14" i="3" s="1"/>
  <c r="M12" i="3"/>
  <c r="L12" i="3"/>
  <c r="J13" i="3" l="1"/>
  <c r="K13" i="3" s="1"/>
  <c r="L13" i="3" l="1"/>
  <c r="G14" i="3"/>
  <c r="H14" i="3" s="1"/>
  <c r="I14" i="3" s="1"/>
  <c r="M13" i="3"/>
  <c r="E15" i="3" l="1"/>
  <c r="J14" i="3"/>
  <c r="K14" i="3" l="1"/>
  <c r="L14" i="3"/>
  <c r="G15" i="3" l="1"/>
  <c r="H15" i="3" s="1"/>
  <c r="I15" i="3" s="1"/>
  <c r="M14" i="3"/>
  <c r="E16" i="3" l="1"/>
  <c r="J15" i="3"/>
  <c r="K15" i="3" l="1"/>
  <c r="L15" i="3"/>
  <c r="G16" i="3" l="1"/>
  <c r="M15" i="3"/>
  <c r="H16" i="3" l="1"/>
  <c r="I16" i="3" s="1"/>
  <c r="E17" i="3" l="1"/>
  <c r="J16" i="3"/>
  <c r="K16" i="3" l="1"/>
  <c r="L16" i="3"/>
  <c r="G17" i="3" l="1"/>
  <c r="H17" i="3" s="1"/>
  <c r="I17" i="3" s="1"/>
  <c r="M16" i="3"/>
  <c r="E18" i="3" l="1"/>
  <c r="J17" i="3"/>
  <c r="K17" i="3" l="1"/>
  <c r="L17" i="3"/>
  <c r="G18" i="3" l="1"/>
  <c r="H18" i="3" s="1"/>
  <c r="I18" i="3" s="1"/>
  <c r="M17" i="3"/>
  <c r="E19" i="3" l="1"/>
  <c r="J18" i="3"/>
  <c r="K18" i="3" l="1"/>
  <c r="L18" i="3"/>
  <c r="G19" i="3" l="1"/>
  <c r="H19" i="3" s="1"/>
  <c r="I19" i="3" s="1"/>
  <c r="M18" i="3"/>
  <c r="E20" i="3" l="1"/>
  <c r="J19" i="3"/>
  <c r="K19" i="3" l="1"/>
  <c r="L19" i="3"/>
  <c r="G20" i="3" l="1"/>
  <c r="M19" i="3"/>
  <c r="H20" i="3" l="1"/>
  <c r="I20" i="3" s="1"/>
  <c r="E21" i="3" l="1"/>
  <c r="J20" i="3"/>
  <c r="K20" i="3" l="1"/>
  <c r="L20" i="3"/>
  <c r="G21" i="3" l="1"/>
  <c r="H21" i="3" s="1"/>
  <c r="I21" i="3" s="1"/>
  <c r="M20" i="3"/>
  <c r="E22" i="3" l="1"/>
  <c r="J21" i="3"/>
  <c r="K21" i="3" l="1"/>
  <c r="L21" i="3"/>
  <c r="G22" i="3" l="1"/>
  <c r="H22" i="3" s="1"/>
  <c r="I22" i="3" s="1"/>
  <c r="M21" i="3"/>
  <c r="E23" i="3" l="1"/>
  <c r="J22" i="3"/>
  <c r="K22" i="3" l="1"/>
  <c r="L22" i="3"/>
  <c r="G23" i="3" l="1"/>
  <c r="H23" i="3" s="1"/>
  <c r="I23" i="3" s="1"/>
  <c r="M22" i="3"/>
  <c r="E24" i="3" l="1"/>
  <c r="J23" i="3"/>
  <c r="K23" i="3" l="1"/>
  <c r="L23" i="3"/>
  <c r="G24" i="3" l="1"/>
  <c r="M23" i="3"/>
  <c r="H24" i="3" l="1"/>
  <c r="I24" i="3" s="1"/>
  <c r="E25" i="3" l="1"/>
  <c r="J24" i="3"/>
  <c r="K24" i="3" l="1"/>
  <c r="L24" i="3"/>
  <c r="G25" i="3" l="1"/>
  <c r="H25" i="3" s="1"/>
  <c r="I25" i="3" s="1"/>
  <c r="M24" i="3"/>
  <c r="E26" i="3" l="1"/>
  <c r="J25" i="3"/>
  <c r="L25" i="3" s="1"/>
  <c r="K25" i="3" l="1"/>
  <c r="G26" i="3" l="1"/>
  <c r="H26" i="3" s="1"/>
  <c r="I26" i="3" s="1"/>
  <c r="M25" i="3"/>
  <c r="E27" i="3" l="1"/>
  <c r="J26" i="3"/>
  <c r="L26" i="3" s="1"/>
  <c r="K26" i="3" l="1"/>
  <c r="M26" i="3" s="1"/>
  <c r="G27" i="3"/>
  <c r="H27" i="3" s="1"/>
  <c r="I27" i="3" s="1"/>
  <c r="E28" i="3" l="1"/>
  <c r="J27" i="3"/>
  <c r="K27" i="3" l="1"/>
  <c r="L27" i="3"/>
  <c r="G28" i="3" l="1"/>
  <c r="M27" i="3"/>
  <c r="H28" i="3" l="1"/>
  <c r="I28" i="3" s="1"/>
  <c r="E29" i="3" l="1"/>
  <c r="J28" i="3"/>
  <c r="K28" i="3" l="1"/>
  <c r="L28" i="3"/>
  <c r="G29" i="3" l="1"/>
  <c r="M28" i="3"/>
  <c r="H29" i="3" l="1"/>
  <c r="I29" i="3" s="1"/>
  <c r="E30" i="3" l="1"/>
  <c r="J29" i="3"/>
  <c r="K29" i="3" l="1"/>
  <c r="L29" i="3"/>
  <c r="G30" i="3" l="1"/>
  <c r="H30" i="3" s="1"/>
  <c r="I30" i="3" s="1"/>
  <c r="M29" i="3"/>
  <c r="E31" i="3" l="1"/>
  <c r="J30" i="3"/>
  <c r="K30" i="3" l="1"/>
  <c r="L30" i="3"/>
  <c r="G31" i="3" l="1"/>
  <c r="M30" i="3"/>
  <c r="H31" i="3" l="1"/>
  <c r="I31" i="3" s="1"/>
  <c r="E32" i="3" l="1"/>
  <c r="J31" i="3"/>
  <c r="K31" i="3" l="1"/>
  <c r="L31" i="3"/>
  <c r="G32" i="3" l="1"/>
  <c r="M31" i="3"/>
  <c r="H32" i="3" l="1"/>
  <c r="I32" i="3" s="1"/>
  <c r="E33" i="3" l="1"/>
  <c r="J32" i="3"/>
  <c r="K32" i="3" l="1"/>
  <c r="L32" i="3"/>
  <c r="G33" i="3" l="1"/>
  <c r="M32" i="3"/>
  <c r="H33" i="3" l="1"/>
  <c r="I33" i="3" s="1"/>
  <c r="E34" i="3" l="1"/>
  <c r="J33" i="3"/>
  <c r="K33" i="3" l="1"/>
  <c r="L33" i="3"/>
  <c r="G34" i="3" l="1"/>
  <c r="H34" i="3" s="1"/>
  <c r="I34" i="3" s="1"/>
  <c r="M33" i="3"/>
  <c r="E35" i="3" l="1"/>
  <c r="J34" i="3"/>
  <c r="L34" i="3" s="1"/>
  <c r="K34" i="3" l="1"/>
  <c r="M34" i="3" s="1"/>
  <c r="G35" i="3"/>
  <c r="H35" i="3" l="1"/>
  <c r="I35" i="3" s="1"/>
  <c r="E36" i="3" l="1"/>
  <c r="J35" i="3"/>
  <c r="L35" i="3" s="1"/>
  <c r="K35" i="3" l="1"/>
  <c r="M35" i="3" s="1"/>
  <c r="G36" i="3"/>
  <c r="H36" i="3" l="1"/>
  <c r="I36" i="3" s="1"/>
  <c r="E37" i="3" l="1"/>
  <c r="J36" i="3"/>
  <c r="L36" i="3" s="1"/>
  <c r="K36" i="3" l="1"/>
  <c r="M36" i="3" s="1"/>
  <c r="G37" i="3"/>
  <c r="H37" i="3" s="1"/>
  <c r="I37" i="3" s="1"/>
  <c r="E38" i="3" l="1"/>
  <c r="J37" i="3"/>
  <c r="K37" i="3" l="1"/>
  <c r="L37" i="3"/>
  <c r="G38" i="3" l="1"/>
  <c r="H38" i="3" s="1"/>
  <c r="I38" i="3" s="1"/>
  <c r="M37" i="3"/>
  <c r="E39" i="3" l="1"/>
  <c r="J38" i="3"/>
  <c r="K38" i="3" l="1"/>
  <c r="L38" i="3"/>
  <c r="G39" i="3" l="1"/>
  <c r="M38" i="3"/>
  <c r="H39" i="3" l="1"/>
  <c r="I39" i="3" s="1"/>
  <c r="E40" i="3" l="1"/>
  <c r="J39" i="3"/>
  <c r="K39" i="3" l="1"/>
  <c r="L39" i="3"/>
  <c r="G40" i="3" l="1"/>
  <c r="H40" i="3" s="1"/>
  <c r="I40" i="3" s="1"/>
  <c r="M39" i="3"/>
  <c r="E41" i="3" l="1"/>
  <c r="J40" i="3"/>
  <c r="K40" i="3" l="1"/>
  <c r="L40" i="3"/>
  <c r="G41" i="3" l="1"/>
  <c r="H41" i="3" s="1"/>
  <c r="I41" i="3" s="1"/>
  <c r="M40" i="3"/>
  <c r="E42" i="3" l="1"/>
  <c r="J41" i="3"/>
  <c r="K41" i="3" l="1"/>
  <c r="L41" i="3"/>
  <c r="G42" i="3" l="1"/>
  <c r="H42" i="3" s="1"/>
  <c r="I42" i="3" s="1"/>
  <c r="M41" i="3"/>
  <c r="E43" i="3" l="1"/>
  <c r="J42" i="3"/>
  <c r="K42" i="3" l="1"/>
  <c r="L42" i="3"/>
  <c r="G43" i="3" l="1"/>
  <c r="H43" i="3" s="1"/>
  <c r="I43" i="3" s="1"/>
  <c r="M42" i="3"/>
  <c r="E44" i="3" l="1"/>
  <c r="J43" i="3"/>
  <c r="K43" i="3" l="1"/>
  <c r="L43" i="3"/>
  <c r="G44" i="3" l="1"/>
  <c r="H44" i="3" s="1"/>
  <c r="I44" i="3" s="1"/>
  <c r="M43" i="3"/>
  <c r="E45" i="3" l="1"/>
  <c r="J44" i="3"/>
  <c r="K44" i="3" l="1"/>
  <c r="L44" i="3"/>
  <c r="G45" i="3" l="1"/>
  <c r="M44" i="3"/>
  <c r="H45" i="3" l="1"/>
  <c r="I45" i="3" s="1"/>
  <c r="E46" i="3" l="1"/>
  <c r="J45" i="3"/>
  <c r="L45" i="3" s="1"/>
  <c r="K45" i="3" l="1"/>
  <c r="G46" i="3" l="1"/>
  <c r="H46" i="3" s="1"/>
  <c r="I46" i="3" s="1"/>
  <c r="M45" i="3"/>
  <c r="E47" i="3" l="1"/>
  <c r="G47" i="3" s="1"/>
  <c r="J46" i="3"/>
  <c r="L46" i="3" s="1"/>
  <c r="K46" i="3" l="1"/>
  <c r="M46" i="3" s="1"/>
  <c r="H47" i="3"/>
  <c r="I47" i="3" s="1"/>
  <c r="C13" i="2" s="1"/>
  <c r="E48" i="3" l="1"/>
  <c r="J47" i="3"/>
  <c r="L47" i="3" s="1"/>
  <c r="F13" i="2" s="1"/>
  <c r="K47" i="3" l="1"/>
  <c r="M47" i="3" s="1"/>
  <c r="G48" i="3"/>
  <c r="H48" i="3" s="1"/>
  <c r="I48" i="3" s="1"/>
  <c r="E49" i="3" l="1"/>
  <c r="J48" i="3"/>
  <c r="K48" i="3" l="1"/>
  <c r="L48" i="3"/>
  <c r="G49" i="3" l="1"/>
  <c r="M48" i="3"/>
  <c r="H49" i="3" l="1"/>
  <c r="I49" i="3" s="1"/>
  <c r="J49" i="3" l="1"/>
  <c r="L49" i="3" s="1"/>
  <c r="K49" i="3" l="1"/>
  <c r="M49" i="3" s="1"/>
</calcChain>
</file>

<file path=xl/sharedStrings.xml><?xml version="1.0" encoding="utf-8"?>
<sst xmlns="http://schemas.openxmlformats.org/spreadsheetml/2006/main" count="26" uniqueCount="25">
  <si>
    <t>Savings Calculator</t>
  </si>
  <si>
    <t xml:space="preserve"> </t>
  </si>
  <si>
    <t>Yearly Period</t>
  </si>
  <si>
    <t>Initial Investment</t>
  </si>
  <si>
    <t>Compound</t>
  </si>
  <si>
    <t>Annual Additions</t>
  </si>
  <si>
    <t>Total</t>
  </si>
  <si>
    <t>Interest</t>
  </si>
  <si>
    <t>Inflation</t>
  </si>
  <si>
    <t>A) Accumulate a Gross savings value of</t>
  </si>
  <si>
    <t>Years of investment</t>
  </si>
  <si>
    <t>Years Age</t>
  </si>
  <si>
    <t>Total Inflation</t>
  </si>
  <si>
    <t>Yearly value</t>
  </si>
  <si>
    <t>Gross Future Value</t>
  </si>
  <si>
    <t>Net Future Value</t>
  </si>
  <si>
    <t>5) Interest rate</t>
  </si>
  <si>
    <t>2) Age you expect to stop saving</t>
  </si>
  <si>
    <t>4) Monthly savings</t>
  </si>
  <si>
    <t xml:space="preserve">6) Rate of Inflation </t>
  </si>
  <si>
    <t>3) Initial Savings</t>
  </si>
  <si>
    <t>1) Age you expect to start saving</t>
  </si>
  <si>
    <t>Over the period you have saved you</t>
  </si>
  <si>
    <t xml:space="preserve">B) Net value of your savings when you </t>
  </si>
  <si>
    <t xml:space="preserve">account for inflation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</si>
</sst>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€-2]\ #,##0"/>
    <numFmt numFmtId="165" formatCode="_(* #,##0.00_);_(* \(#,##0.00\);_(* &quot;-&quot;??_);_(@_)"/>
    <numFmt numFmtId="166" formatCode="[$€-2]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</font>
    <font>
      <b/>
      <sz val="11"/>
      <name val="Calibri"/>
      <family val="2"/>
      <scheme val="minor"/>
    </font>
    <font>
      <b/>
      <sz val="36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5"/>
      <name val="Calibri"/>
      <family val="2"/>
      <scheme val="minor"/>
    </font>
    <font>
      <sz val="15"/>
      <name val="Century Gothic"/>
      <family val="2"/>
    </font>
    <font>
      <b/>
      <sz val="1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5" fontId="6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2" applyFont="1" applyAlignment="1">
      <alignment horizontal="right" vertical="center"/>
    </xf>
    <xf numFmtId="0" fontId="2" fillId="0" borderId="0" xfId="2"/>
    <xf numFmtId="0" fontId="2" fillId="2" borderId="0" xfId="2" applyFill="1" applyAlignment="1">
      <alignment horizontal="center"/>
    </xf>
    <xf numFmtId="0" fontId="2" fillId="0" borderId="0" xfId="2" applyAlignment="1">
      <alignment vertical="center"/>
    </xf>
    <xf numFmtId="0" fontId="7" fillId="2" borderId="0" xfId="2" applyFont="1" applyFill="1" applyBorder="1" applyAlignment="1">
      <alignment horizontal="center" vertical="top"/>
    </xf>
    <xf numFmtId="0" fontId="5" fillId="2" borderId="0" xfId="2" applyFont="1" applyFill="1" applyBorder="1" applyAlignment="1">
      <alignment horizontal="center" vertical="top"/>
    </xf>
    <xf numFmtId="0" fontId="7" fillId="2" borderId="1" xfId="2" applyFont="1" applyFill="1" applyBorder="1" applyAlignment="1">
      <alignment horizontal="center" vertical="top"/>
    </xf>
    <xf numFmtId="0" fontId="5" fillId="2" borderId="1" xfId="2" applyFont="1" applyFill="1" applyBorder="1" applyAlignment="1">
      <alignment horizontal="center" vertical="top"/>
    </xf>
    <xf numFmtId="0" fontId="4" fillId="0" borderId="0" xfId="2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0" xfId="2" applyBorder="1"/>
    <xf numFmtId="0" fontId="7" fillId="2" borderId="1" xfId="2" applyFont="1" applyFill="1" applyBorder="1"/>
    <xf numFmtId="10" fontId="7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2" applyBorder="1"/>
    <xf numFmtId="0" fontId="7" fillId="2" borderId="1" xfId="2" applyFont="1" applyFill="1" applyBorder="1" applyAlignment="1">
      <alignment horizontal="left" vertical="top"/>
    </xf>
    <xf numFmtId="1" fontId="7" fillId="0" borderId="1" xfId="2" applyNumberFormat="1" applyFont="1" applyFill="1" applyBorder="1" applyAlignment="1">
      <alignment horizontal="center" vertical="top"/>
    </xf>
    <xf numFmtId="0" fontId="7" fillId="2" borderId="4" xfId="2" applyFont="1" applyFill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center" wrapText="1"/>
    </xf>
    <xf numFmtId="0" fontId="9" fillId="2" borderId="0" xfId="2" applyFont="1" applyFill="1" applyAlignment="1">
      <alignment vertical="top"/>
    </xf>
    <xf numFmtId="1" fontId="9" fillId="0" borderId="2" xfId="3" applyNumberFormat="1" applyFont="1" applyFill="1" applyBorder="1" applyAlignment="1" applyProtection="1">
      <alignment horizontal="center"/>
      <protection hidden="1"/>
    </xf>
    <xf numFmtId="0" fontId="10" fillId="0" borderId="0" xfId="2" applyFont="1"/>
    <xf numFmtId="0" fontId="9" fillId="2" borderId="0" xfId="2" applyFont="1" applyFill="1" applyAlignment="1">
      <alignment horizontal="left" vertical="top"/>
    </xf>
    <xf numFmtId="164" fontId="9" fillId="0" borderId="0" xfId="3" applyNumberFormat="1" applyFont="1" applyFill="1" applyBorder="1" applyAlignment="1" applyProtection="1">
      <alignment horizontal="center"/>
      <protection hidden="1"/>
    </xf>
    <xf numFmtId="1" fontId="9" fillId="0" borderId="0" xfId="2" applyNumberFormat="1" applyFont="1" applyFill="1" applyBorder="1" applyAlignment="1">
      <alignment horizontal="center" vertical="top"/>
    </xf>
    <xf numFmtId="164" fontId="9" fillId="0" borderId="2" xfId="3" applyNumberFormat="1" applyFont="1" applyFill="1" applyBorder="1" applyAlignment="1" applyProtection="1">
      <alignment horizontal="center"/>
      <protection hidden="1"/>
    </xf>
    <xf numFmtId="3" fontId="9" fillId="0" borderId="0" xfId="2" applyNumberFormat="1" applyFont="1" applyFill="1" applyBorder="1" applyAlignment="1">
      <alignment horizontal="center" vertical="top"/>
    </xf>
    <xf numFmtId="0" fontId="9" fillId="2" borderId="0" xfId="2" applyFont="1" applyFill="1"/>
    <xf numFmtId="10" fontId="9" fillId="0" borderId="2" xfId="1" applyNumberFormat="1" applyFont="1" applyFill="1" applyBorder="1" applyAlignment="1" applyProtection="1">
      <alignment horizontal="center"/>
      <protection hidden="1"/>
    </xf>
    <xf numFmtId="10" fontId="9" fillId="0" borderId="0" xfId="1" applyNumberFormat="1" applyFont="1" applyFill="1" applyBorder="1" applyAlignment="1" applyProtection="1">
      <alignment horizontal="center"/>
      <protection hidden="1"/>
    </xf>
    <xf numFmtId="1" fontId="9" fillId="0" borderId="0" xfId="3" applyNumberFormat="1" applyFont="1" applyFill="1" applyBorder="1" applyAlignment="1" applyProtection="1">
      <alignment horizontal="center"/>
      <protection hidden="1"/>
    </xf>
    <xf numFmtId="0" fontId="10" fillId="0" borderId="0" xfId="2" applyFont="1" applyAlignment="1">
      <alignment vertical="center"/>
    </xf>
    <xf numFmtId="0" fontId="9" fillId="2" borderId="0" xfId="2" applyFont="1" applyFill="1" applyAlignment="1">
      <alignment horizontal="center" vertical="top"/>
    </xf>
    <xf numFmtId="0" fontId="11" fillId="2" borderId="0" xfId="2" applyFont="1" applyFill="1" applyAlignment="1">
      <alignment horizontal="center" vertical="top"/>
    </xf>
    <xf numFmtId="0" fontId="11" fillId="2" borderId="0" xfId="2" applyFont="1" applyFill="1" applyAlignment="1">
      <alignment wrapText="1"/>
    </xf>
    <xf numFmtId="166" fontId="9" fillId="4" borderId="2" xfId="3" applyNumberFormat="1" applyFont="1" applyFill="1" applyBorder="1" applyAlignment="1" applyProtection="1">
      <alignment horizontal="center"/>
      <protection hidden="1"/>
    </xf>
    <xf numFmtId="0" fontId="11" fillId="2" borderId="0" xfId="2" applyFont="1" applyFill="1" applyAlignment="1"/>
    <xf numFmtId="166" fontId="0" fillId="0" borderId="0" xfId="0" applyNumberFormat="1"/>
    <xf numFmtId="0" fontId="8" fillId="0" borderId="2" xfId="0" applyFont="1" applyFill="1" applyBorder="1" applyAlignment="1">
      <alignment horizontal="center" vertical="center" wrapText="1"/>
    </xf>
    <xf numFmtId="166" fontId="2" fillId="0" borderId="0" xfId="2" applyNumberFormat="1" applyAlignment="1">
      <alignment vertical="center"/>
    </xf>
    <xf numFmtId="166" fontId="9" fillId="0" borderId="0" xfId="3" applyNumberFormat="1" applyFont="1" applyFill="1" applyBorder="1" applyAlignment="1" applyProtection="1">
      <alignment horizontal="center"/>
      <protection hidden="1"/>
    </xf>
    <xf numFmtId="0" fontId="10" fillId="0" borderId="0" xfId="2" applyFont="1" applyFill="1" applyAlignment="1">
      <alignment vertical="center"/>
    </xf>
    <xf numFmtId="0" fontId="11" fillId="0" borderId="0" xfId="2" applyFont="1" applyFill="1" applyAlignment="1"/>
    <xf numFmtId="0" fontId="4" fillId="0" borderId="0" xfId="2" applyFont="1" applyAlignment="1">
      <alignment horizontal="center" vertical="center" wrapText="1"/>
    </xf>
    <xf numFmtId="0" fontId="11" fillId="2" borderId="0" xfId="2" applyFont="1" applyFill="1" applyAlignment="1">
      <alignment horizontal="center"/>
    </xf>
  </cellXfs>
  <cellStyles count="4">
    <cellStyle name="Comma 2" xf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E1EACC"/>
      <color rgb="FFFFFF93"/>
      <color rgb="FFFFFFA7"/>
      <color rgb="FFFFFFDD"/>
      <color rgb="FFFFFF66"/>
      <color rgb="FFF2B800"/>
      <color rgb="FF7ABC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596420645201535E-2"/>
          <c:y val="7.0679602382055118E-2"/>
          <c:w val="0.90762274241615082"/>
          <c:h val="0.88099997336669511"/>
        </c:manualLayout>
      </c:layout>
      <c:areaChart>
        <c:grouping val="standard"/>
        <c:varyColors val="0"/>
        <c:ser>
          <c:idx val="9"/>
          <c:order val="1"/>
          <c:tx>
            <c:strRef>
              <c:f>data!$M$1</c:f>
              <c:strCache>
                <c:ptCount val="1"/>
                <c:pt idx="0">
                  <c:v>Gross Future Value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val>
            <c:numRef>
              <c:f>[0]!var_Gross_Future_Value</c:f>
              <c:numCache>
                <c:formatCode>[$€-2]\ #,##0.00</c:formatCode>
                <c:ptCount val="46"/>
                <c:pt idx="0">
                  <c:v>499.8</c:v>
                </c:pt>
                <c:pt idx="1">
                  <c:v>1719.5160000000001</c:v>
                </c:pt>
                <c:pt idx="2">
                  <c:v>2988.1063199999999</c:v>
                </c:pt>
                <c:pt idx="3">
                  <c:v>4306.5484463999992</c:v>
                </c:pt>
                <c:pt idx="4">
                  <c:v>5675.8394153279996</c:v>
                </c:pt>
                <c:pt idx="5">
                  <c:v>7096.9962036345596</c:v>
                </c:pt>
                <c:pt idx="6">
                  <c:v>8571.0561277072502</c:v>
                </c:pt>
                <c:pt idx="7">
                  <c:v>10099.077250261396</c:v>
                </c:pt>
                <c:pt idx="8">
                  <c:v>11682.138795266625</c:v>
                </c:pt>
                <c:pt idx="9">
                  <c:v>13321.341571171957</c:v>
                </c:pt>
                <c:pt idx="10">
                  <c:v>15017.808402595394</c:v>
                </c:pt>
                <c:pt idx="11">
                  <c:v>16772.684570647303</c:v>
                </c:pt>
                <c:pt idx="12">
                  <c:v>18587.138262060249</c:v>
                </c:pt>
                <c:pt idx="13">
                  <c:v>20462.361027301453</c:v>
                </c:pt>
                <c:pt idx="14">
                  <c:v>22399.568247847477</c:v>
                </c:pt>
                <c:pt idx="15">
                  <c:v>24399.999612804433</c:v>
                </c:pt>
                <c:pt idx="16">
                  <c:v>26464.919605060517</c:v>
                </c:pt>
                <c:pt idx="17">
                  <c:v>28595.617997161731</c:v>
                </c:pt>
                <c:pt idx="18">
                  <c:v>30793.41035710496</c:v>
                </c:pt>
                <c:pt idx="19">
                  <c:v>33059.638564247063</c:v>
                </c:pt>
                <c:pt idx="20">
                  <c:v>35395.671335532003</c:v>
                </c:pt>
                <c:pt idx="21">
                  <c:v>37802.904762242644</c:v>
                </c:pt>
                <c:pt idx="22">
                  <c:v>40282.762857487505</c:v>
                </c:pt>
                <c:pt idx="23">
                  <c:v>42836.698114637249</c:v>
                </c:pt>
                <c:pt idx="24">
                  <c:v>45466.19207692999</c:v>
                </c:pt>
                <c:pt idx="25">
                  <c:v>48172.755918468589</c:v>
                </c:pt>
                <c:pt idx="26">
                  <c:v>50957.931036837967</c:v>
                </c:pt>
                <c:pt idx="27">
                  <c:v>53823.289657574722</c:v>
                </c:pt>
                <c:pt idx="28">
                  <c:v>56770.435450726218</c:v>
                </c:pt>
                <c:pt idx="29">
                  <c:v>59801.004159740754</c:v>
                </c:pt>
                <c:pt idx="30">
                  <c:v>62916.664242935563</c:v>
                </c:pt>
                <c:pt idx="31">
                  <c:v>66119.117527794268</c:v>
                </c:pt>
                <c:pt idx="32">
                  <c:v>69410.099878350156</c:v>
                </c:pt>
                <c:pt idx="33">
                  <c:v>72791.381875917155</c:v>
                </c:pt>
                <c:pt idx="34">
                  <c:v>76264.769513435516</c:v>
                </c:pt>
                <c:pt idx="35">
                  <c:v>79832.104903704225</c:v>
                </c:pt>
                <c:pt idx="36">
                  <c:v>83495.267001778295</c:v>
                </c:pt>
                <c:pt idx="37">
                  <c:v>87256.172341813872</c:v>
                </c:pt>
                <c:pt idx="38">
                  <c:v>91116.775788650149</c:v>
                </c:pt>
                <c:pt idx="39">
                  <c:v>95079.071304423152</c:v>
                </c:pt>
                <c:pt idx="40">
                  <c:v>99145.09273051162</c:v>
                </c:pt>
                <c:pt idx="41">
                  <c:v>103316.91458512185</c:v>
                </c:pt>
                <c:pt idx="42">
                  <c:v>107596.6528768243</c:v>
                </c:pt>
                <c:pt idx="43">
                  <c:v>111986.46593436078</c:v>
                </c:pt>
                <c:pt idx="44">
                  <c:v>116488.55525304799</c:v>
                </c:pt>
                <c:pt idx="45">
                  <c:v>121105.16635810895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35-478A-8CAD-12EFEA300FCF}"/>
            </c:ext>
          </c:extLst>
        </c:ser>
        <c:ser>
          <c:idx val="10"/>
          <c:order val="2"/>
          <c:tx>
            <c:strRef>
              <c:f>data!$L$1</c:f>
              <c:strCache>
                <c:ptCount val="1"/>
                <c:pt idx="0">
                  <c:v>Total Inflation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val>
            <c:numRef>
              <c:f>[0]!var_Total_Inflation</c:f>
              <c:numCache>
                <c:formatCode>[$€-2]\ #,##0.00</c:formatCode>
                <c:ptCount val="46"/>
                <c:pt idx="0">
                  <c:v>-10.200000000000001</c:v>
                </c:pt>
                <c:pt idx="1">
                  <c:v>-45.084000000000003</c:v>
                </c:pt>
                <c:pt idx="2">
                  <c:v>-105.14568</c:v>
                </c:pt>
                <c:pt idx="3">
                  <c:v>-190.88859359999998</c:v>
                </c:pt>
                <c:pt idx="4">
                  <c:v>-302.82636547199996</c:v>
                </c:pt>
                <c:pt idx="5">
                  <c:v>-441.48289278143994</c:v>
                </c:pt>
                <c:pt idx="6">
                  <c:v>-607.39255063706878</c:v>
                </c:pt>
                <c:pt idx="7">
                  <c:v>-801.10040164981012</c:v>
                </c:pt>
                <c:pt idx="8">
                  <c:v>-1023.1624096828064</c:v>
                </c:pt>
                <c:pt idx="9">
                  <c:v>-1274.1456578764626</c:v>
                </c:pt>
                <c:pt idx="10">
                  <c:v>-1554.6285710339919</c:v>
                </c:pt>
                <c:pt idx="11">
                  <c:v>-1865.2011424546718</c:v>
                </c:pt>
                <c:pt idx="12">
                  <c:v>-2206.4651653037654</c:v>
                </c:pt>
                <c:pt idx="13">
                  <c:v>-2579.0344686098406</c:v>
                </c:pt>
                <c:pt idx="14">
                  <c:v>-2983.5351579820372</c:v>
                </c:pt>
                <c:pt idx="15">
                  <c:v>-3420.6058611416779</c:v>
                </c:pt>
                <c:pt idx="16">
                  <c:v>-3890.8979783645113</c:v>
                </c:pt>
                <c:pt idx="17">
                  <c:v>-4395.0759379318015</c:v>
                </c:pt>
                <c:pt idx="18">
                  <c:v>-4933.8174566904372</c:v>
                </c:pt>
                <c:pt idx="19">
                  <c:v>-5507.8138058242457</c:v>
                </c:pt>
                <c:pt idx="20">
                  <c:v>-6117.770081940731</c:v>
                </c:pt>
                <c:pt idx="21">
                  <c:v>-6764.4054835795459</c:v>
                </c:pt>
                <c:pt idx="22">
                  <c:v>-7448.4535932511371</c:v>
                </c:pt>
                <c:pt idx="23">
                  <c:v>-8170.6626651161596</c:v>
                </c:pt>
                <c:pt idx="24">
                  <c:v>-8931.795918418482</c:v>
                </c:pt>
                <c:pt idx="25">
                  <c:v>-9732.6318367868516</c:v>
                </c:pt>
                <c:pt idx="26">
                  <c:v>-10573.964473522588</c:v>
                </c:pt>
                <c:pt idx="27">
                  <c:v>-11456.60376299304</c:v>
                </c:pt>
                <c:pt idx="28">
                  <c:v>-12381.375838252901</c:v>
                </c:pt>
                <c:pt idx="29">
                  <c:v>-13349.123355017959</c:v>
                </c:pt>
                <c:pt idx="30">
                  <c:v>-14360.705822118318</c:v>
                </c:pt>
                <c:pt idx="31">
                  <c:v>-15416.999938560684</c:v>
                </c:pt>
                <c:pt idx="32">
                  <c:v>-16518.899937331898</c:v>
                </c:pt>
                <c:pt idx="33">
                  <c:v>-17667.317936078536</c:v>
                </c:pt>
                <c:pt idx="34">
                  <c:v>-18863.184294800107</c:v>
                </c:pt>
                <c:pt idx="35">
                  <c:v>-20107.44798069611</c:v>
                </c:pt>
                <c:pt idx="36">
                  <c:v>-21401.076940310031</c:v>
                </c:pt>
                <c:pt idx="37">
                  <c:v>-22745.058479116233</c:v>
                </c:pt>
                <c:pt idx="38">
                  <c:v>-24140.399648698556</c:v>
                </c:pt>
                <c:pt idx="39">
                  <c:v>-25588.127641672527</c:v>
                </c:pt>
                <c:pt idx="40">
                  <c:v>-27089.290194505978</c:v>
                </c:pt>
                <c:pt idx="41">
                  <c:v>-28644.955998396097</c:v>
                </c:pt>
                <c:pt idx="42">
                  <c:v>-30256.21511836402</c:v>
                </c:pt>
                <c:pt idx="43">
                  <c:v>-31924.1794207313</c:v>
                </c:pt>
                <c:pt idx="44">
                  <c:v>-33649.98300914593</c:v>
                </c:pt>
                <c:pt idx="45">
                  <c:v>-35434.782669328852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35-478A-8CAD-12EFEA300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710304"/>
        <c:axId val="445710696"/>
        <c:extLst/>
      </c:areaChart>
      <c:lineChart>
        <c:grouping val="standard"/>
        <c:varyColors val="0"/>
        <c:ser>
          <c:idx val="8"/>
          <c:order val="0"/>
          <c:tx>
            <c:strRef>
              <c:f>data!$K$1</c:f>
              <c:strCache>
                <c:ptCount val="1"/>
                <c:pt idx="0">
                  <c:v>Net Future Value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[0]!var_Years_Age</c:f>
              <c:numCache>
                <c:formatCode>0</c:formatCode>
                <c:ptCount val="46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</c:numCache>
            </c:numRef>
          </c:cat>
          <c:val>
            <c:numRef>
              <c:f>[0]!var_Net_Future_Value</c:f>
              <c:numCache>
                <c:formatCode>[$€-2]\ #,##0.00</c:formatCode>
                <c:ptCount val="46"/>
                <c:pt idx="0">
                  <c:v>499.8</c:v>
                </c:pt>
                <c:pt idx="1">
                  <c:v>1709.316</c:v>
                </c:pt>
                <c:pt idx="2">
                  <c:v>2943.02232</c:v>
                </c:pt>
                <c:pt idx="3">
                  <c:v>4201.4027663999996</c:v>
                </c:pt>
                <c:pt idx="4">
                  <c:v>5484.9508217279999</c:v>
                </c:pt>
                <c:pt idx="5">
                  <c:v>6794.1698381625592</c:v>
                </c:pt>
                <c:pt idx="6">
                  <c:v>8129.5732349258105</c:v>
                </c:pt>
                <c:pt idx="7">
                  <c:v>9491.6846996243275</c:v>
                </c:pt>
                <c:pt idx="8">
                  <c:v>10881.038393616815</c:v>
                </c:pt>
                <c:pt idx="9">
                  <c:v>12298.17916148915</c:v>
                </c:pt>
                <c:pt idx="10">
                  <c:v>13743.662744718931</c:v>
                </c:pt>
                <c:pt idx="11">
                  <c:v>15218.055999613311</c:v>
                </c:pt>
                <c:pt idx="12">
                  <c:v>16721.937119605576</c:v>
                </c:pt>
                <c:pt idx="13">
                  <c:v>18255.895861997687</c:v>
                </c:pt>
                <c:pt idx="14">
                  <c:v>19820.533779237638</c:v>
                </c:pt>
                <c:pt idx="15">
                  <c:v>21416.464454822395</c:v>
                </c:pt>
                <c:pt idx="16">
                  <c:v>23044.313743918839</c:v>
                </c:pt>
                <c:pt idx="17">
                  <c:v>24704.720018797219</c:v>
                </c:pt>
                <c:pt idx="18">
                  <c:v>26398.334419173159</c:v>
                </c:pt>
                <c:pt idx="19">
                  <c:v>28125.821107556625</c:v>
                </c:pt>
                <c:pt idx="20">
                  <c:v>29887.857529707759</c:v>
                </c:pt>
                <c:pt idx="21">
                  <c:v>31685.134680301915</c:v>
                </c:pt>
                <c:pt idx="22">
                  <c:v>33518.357373907958</c:v>
                </c:pt>
                <c:pt idx="23">
                  <c:v>35388.244521386114</c:v>
                </c:pt>
                <c:pt idx="24">
                  <c:v>37295.529411813834</c:v>
                </c:pt>
                <c:pt idx="25">
                  <c:v>39240.960000050109</c:v>
                </c:pt>
                <c:pt idx="26">
                  <c:v>41225.299200051115</c:v>
                </c:pt>
                <c:pt idx="27">
                  <c:v>43249.325184052133</c:v>
                </c:pt>
                <c:pt idx="28">
                  <c:v>45313.831687733182</c:v>
                </c:pt>
                <c:pt idx="29">
                  <c:v>47419.628321487849</c:v>
                </c:pt>
                <c:pt idx="30">
                  <c:v>49567.540887917603</c:v>
                </c:pt>
                <c:pt idx="31">
                  <c:v>51758.41170567595</c:v>
                </c:pt>
                <c:pt idx="32">
                  <c:v>53993.09993978947</c:v>
                </c:pt>
                <c:pt idx="33">
                  <c:v>56272.481938585261</c:v>
                </c:pt>
                <c:pt idx="34">
                  <c:v>58597.451577356973</c:v>
                </c:pt>
                <c:pt idx="35">
                  <c:v>60968.920608904111</c:v>
                </c:pt>
                <c:pt idx="36">
                  <c:v>63387.819021082192</c:v>
                </c:pt>
                <c:pt idx="37">
                  <c:v>65855.095401503844</c:v>
                </c:pt>
                <c:pt idx="38">
                  <c:v>68371.717309533909</c:v>
                </c:pt>
                <c:pt idx="39">
                  <c:v>70938.671655724596</c:v>
                </c:pt>
                <c:pt idx="40">
                  <c:v>73556.96508883909</c:v>
                </c:pt>
                <c:pt idx="41">
                  <c:v>76227.624390615878</c:v>
                </c:pt>
                <c:pt idx="42">
                  <c:v>78951.696878428207</c:v>
                </c:pt>
                <c:pt idx="43">
                  <c:v>81730.250815996755</c:v>
                </c:pt>
                <c:pt idx="44">
                  <c:v>84564.375832316699</c:v>
                </c:pt>
                <c:pt idx="45">
                  <c:v>87455.183348963023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1FD-46E3-939A-A1F20B7AD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0304"/>
        <c:axId val="445710696"/>
      </c:lineChart>
      <c:catAx>
        <c:axId val="4457103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710696"/>
        <c:crosses val="autoZero"/>
        <c:auto val="1"/>
        <c:lblAlgn val="ctr"/>
        <c:lblOffset val="100"/>
        <c:noMultiLvlLbl val="0"/>
      </c:catAx>
      <c:valAx>
        <c:axId val="44571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€-2]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710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283201214608196"/>
          <c:y val="2.4405446061159054E-2"/>
          <c:w val="0.14391744916776691"/>
          <c:h val="0.270201793977898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80297" y="257034"/>
    <xdr:ext cx="3408911" cy="1188000"/>
    <xdr:pic>
      <xdr:nvPicPr>
        <xdr:cNvPr id="2" name="Picture 1">
          <a:extLst>
            <a:ext uri="{FF2B5EF4-FFF2-40B4-BE49-F238E27FC236}">
              <a16:creationId xmlns:a16="http://schemas.microsoft.com/office/drawing/2014/main" id="{0C1CC0B9-5D38-47E6-B80E-8B2C70C10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97" y="257034"/>
          <a:ext cx="3408911" cy="1188000"/>
        </a:xfrm>
        <a:prstGeom prst="rect">
          <a:avLst/>
        </a:prstGeom>
      </xdr:spPr>
    </xdr:pic>
    <xdr:clientData/>
  </xdr:absoluteAnchor>
  <xdr:twoCellAnchor>
    <xdr:from>
      <xdr:col>1</xdr:col>
      <xdr:colOff>67235</xdr:colOff>
      <xdr:row>15</xdr:row>
      <xdr:rowOff>190500</xdr:rowOff>
    </xdr:from>
    <xdr:to>
      <xdr:col>5</xdr:col>
      <xdr:colOff>941293</xdr:colOff>
      <xdr:row>31</xdr:row>
      <xdr:rowOff>89646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9310920-FC8E-4654-9D0D-007176B58B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K18"/>
  <sheetViews>
    <sheetView showGridLines="0" tabSelected="1" zoomScale="70" zoomScaleNormal="70" zoomScaleSheetLayoutView="85" zoomScalePageLayoutView="85" workbookViewId="0">
      <selection activeCell="J10" sqref="J10"/>
    </sheetView>
  </sheetViews>
  <sheetFormatPr defaultColWidth="9.140625" defaultRowHeight="13.5" x14ac:dyDescent="0.25"/>
  <cols>
    <col min="1" max="1" width="9.140625" style="2"/>
    <col min="2" max="2" width="57" style="3" customWidth="1"/>
    <col min="3" max="3" width="16.140625" style="3" customWidth="1"/>
    <col min="4" max="4" width="19" style="2" customWidth="1"/>
    <col min="5" max="5" width="57" style="2" customWidth="1"/>
    <col min="6" max="6" width="16.140625" style="2" customWidth="1"/>
    <col min="7" max="7" width="9.140625" style="2"/>
    <col min="8" max="8" width="10.7109375" style="2" bestFit="1" customWidth="1"/>
    <col min="9" max="16384" width="9.140625" style="2"/>
  </cols>
  <sheetData>
    <row r="2" spans="1:11" ht="112.7" customHeight="1" x14ac:dyDescent="0.25">
      <c r="B2" s="1"/>
      <c r="C2" s="2"/>
      <c r="E2" s="46" t="s">
        <v>0</v>
      </c>
      <c r="F2" s="46"/>
    </row>
    <row r="3" spans="1:11" ht="24" customHeight="1" x14ac:dyDescent="0.25">
      <c r="B3" s="1"/>
      <c r="C3" s="2"/>
      <c r="E3" s="9"/>
      <c r="F3" s="9"/>
    </row>
    <row r="4" spans="1:11" ht="18" customHeight="1" x14ac:dyDescent="0.4">
      <c r="B4" s="22" t="s">
        <v>21</v>
      </c>
      <c r="C4" s="23">
        <v>25</v>
      </c>
      <c r="D4" s="24"/>
      <c r="E4" s="25" t="s">
        <v>17</v>
      </c>
      <c r="F4" s="23">
        <v>70</v>
      </c>
    </row>
    <row r="5" spans="1:11" ht="18" customHeight="1" x14ac:dyDescent="0.4">
      <c r="B5" s="22"/>
      <c r="C5" s="26"/>
      <c r="D5" s="24"/>
      <c r="E5" s="25"/>
      <c r="F5" s="27"/>
    </row>
    <row r="6" spans="1:11" ht="18" customHeight="1" x14ac:dyDescent="0.4">
      <c r="B6" s="22" t="s">
        <v>20</v>
      </c>
      <c r="C6" s="28">
        <v>500</v>
      </c>
      <c r="D6" s="24"/>
      <c r="E6" s="25" t="s">
        <v>18</v>
      </c>
      <c r="F6" s="28">
        <v>100</v>
      </c>
      <c r="I6" s="2" t="s">
        <v>1</v>
      </c>
    </row>
    <row r="7" spans="1:11" ht="18" customHeight="1" x14ac:dyDescent="0.4">
      <c r="B7" s="22"/>
      <c r="C7" s="26"/>
      <c r="D7" s="24"/>
      <c r="E7" s="25"/>
      <c r="F7" s="29"/>
    </row>
    <row r="8" spans="1:11" ht="18" customHeight="1" x14ac:dyDescent="0.4">
      <c r="B8" s="30" t="s">
        <v>16</v>
      </c>
      <c r="C8" s="31">
        <v>0.02</v>
      </c>
      <c r="D8" s="24"/>
      <c r="E8" s="25" t="s">
        <v>19</v>
      </c>
      <c r="F8" s="31">
        <v>0.02</v>
      </c>
    </row>
    <row r="9" spans="1:11" ht="18" customHeight="1" thickBot="1" x14ac:dyDescent="0.45">
      <c r="B9" s="30"/>
      <c r="C9" s="32"/>
      <c r="D9" s="24"/>
      <c r="E9" s="25"/>
      <c r="F9" s="27"/>
    </row>
    <row r="10" spans="1:11" ht="18" customHeight="1" x14ac:dyDescent="0.35">
      <c r="A10" s="14"/>
      <c r="B10" s="15"/>
      <c r="C10" s="16"/>
      <c r="D10" s="17"/>
      <c r="E10" s="18"/>
      <c r="F10" s="19"/>
    </row>
    <row r="11" spans="1:11" s="4" customFormat="1" ht="18" customHeight="1" x14ac:dyDescent="0.4">
      <c r="B11" s="47" t="s">
        <v>22</v>
      </c>
      <c r="C11" s="47"/>
      <c r="D11" s="47"/>
      <c r="E11" s="47"/>
      <c r="F11" s="47"/>
    </row>
    <row r="12" spans="1:11" s="4" customFormat="1" ht="18" customHeight="1" x14ac:dyDescent="0.4">
      <c r="B12" s="30"/>
      <c r="C12" s="33"/>
      <c r="D12" s="34"/>
      <c r="E12" s="35"/>
      <c r="F12" s="36"/>
    </row>
    <row r="13" spans="1:11" s="4" customFormat="1" ht="18" customHeight="1" x14ac:dyDescent="0.4">
      <c r="B13" s="37" t="s">
        <v>9</v>
      </c>
      <c r="C13" s="38">
        <f>VLOOKUP($F$4,data!$C$2:$I$49,7,FALSE)</f>
        <v>89239.983009145944</v>
      </c>
      <c r="D13" s="34"/>
      <c r="E13" s="39" t="s">
        <v>23</v>
      </c>
      <c r="F13" s="38">
        <f>C13+(VLOOKUP($F$4,data!$C:$L,10,FALSE))</f>
        <v>53805.200339817093</v>
      </c>
      <c r="K13" s="4" t="s">
        <v>1</v>
      </c>
    </row>
    <row r="14" spans="1:11" s="4" customFormat="1" ht="18" customHeight="1" x14ac:dyDescent="0.4">
      <c r="B14" s="37"/>
      <c r="C14" s="43"/>
      <c r="D14" s="44"/>
      <c r="E14" s="45" t="s">
        <v>24</v>
      </c>
      <c r="F14" s="43"/>
    </row>
    <row r="15" spans="1:11" s="4" customFormat="1" ht="18" customHeight="1" thickBot="1" x14ac:dyDescent="0.35">
      <c r="B15" s="5"/>
      <c r="C15" s="6"/>
      <c r="D15" s="20"/>
      <c r="H15" s="42"/>
    </row>
    <row r="16" spans="1:11" s="4" customFormat="1" ht="18" customHeight="1" x14ac:dyDescent="0.3">
      <c r="B16" s="7"/>
      <c r="C16" s="8"/>
      <c r="E16" s="7"/>
      <c r="F16" s="8"/>
    </row>
    <row r="17" spans="2:3" ht="18" customHeight="1" x14ac:dyDescent="0.25">
      <c r="B17" s="2"/>
      <c r="C17" s="2"/>
    </row>
    <row r="18" spans="2:3" ht="18" customHeight="1" x14ac:dyDescent="0.25"/>
  </sheetData>
  <sheetProtection algorithmName="SHA-512" hashValue="+od9XO5y4UjPmPijuz25DhMpP6qN2vyyOAdTIZbsRpPFnvnlJg0HY1wFy4IdlUHKndolqjvb0w9/DMXR5AXx8w==" saltValue="0w2LOgKMBgJ5M/zaFG+Agw==" spinCount="100000" sheet="1" objects="1" scenarios="1"/>
  <protectedRanges>
    <protectedRange sqref="C4 C6 C8 F4 F6 F8" name="fill in"/>
  </protectedRanges>
  <mergeCells count="2">
    <mergeCell ref="E2:F2"/>
    <mergeCell ref="B11:F11"/>
  </mergeCells>
  <dataValidations count="1">
    <dataValidation allowBlank="1" showInputMessage="1" showErrorMessage="1" prompt="Fill in from 1) to 6)" sqref="B2:F3 D4:E9 B4:B9"/>
  </dataValidations>
  <printOptions horizontalCentered="1"/>
  <pageMargins left="0.25" right="0.25" top="0.75" bottom="0.75" header="0.3" footer="0.3"/>
  <pageSetup paperSize="9" scale="86" fitToHeight="0" orientation="landscape" r:id="rId1"/>
  <headerFooter scaleWithDoc="0" alignWithMargins="0">
    <oddFooter>&amp;LIn collaboration with &amp;G&amp;RVersion 2.0 - 18/05/2020 - Page &amp;N</oddFooter>
  </headerFooter>
  <rowBreaks count="1" manualBreakCount="1">
    <brk id="46" min="1" max="5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="80" zoomScaleNormal="80" workbookViewId="0"/>
  </sheetViews>
  <sheetFormatPr defaultColWidth="45.28515625" defaultRowHeight="15" x14ac:dyDescent="0.25"/>
  <cols>
    <col min="1" max="1" width="16.5703125" bestFit="1" customWidth="1"/>
    <col min="2" max="2" width="14.42578125" bestFit="1" customWidth="1"/>
    <col min="3" max="3" width="12.5703125" bestFit="1" customWidth="1"/>
    <col min="4" max="4" width="21.85546875" bestFit="1" customWidth="1"/>
    <col min="5" max="5" width="14.85546875" bestFit="1" customWidth="1"/>
    <col min="6" max="6" width="21.140625" bestFit="1" customWidth="1"/>
    <col min="7" max="7" width="14.85546875" bestFit="1" customWidth="1"/>
    <col min="8" max="8" width="13.42578125" bestFit="1" customWidth="1"/>
    <col min="9" max="9" width="14.85546875" bestFit="1" customWidth="1"/>
    <col min="10" max="10" width="14.28515625" bestFit="1" customWidth="1"/>
    <col min="11" max="11" width="19.140625" bestFit="1" customWidth="1"/>
    <col min="12" max="12" width="17.28515625" customWidth="1"/>
    <col min="13" max="13" width="20" customWidth="1"/>
    <col min="14" max="14" width="1.5703125" customWidth="1"/>
  </cols>
  <sheetData>
    <row r="1" spans="1:13" ht="37.5" x14ac:dyDescent="0.25">
      <c r="A1" s="41" t="s">
        <v>2</v>
      </c>
      <c r="B1" s="41" t="s">
        <v>10</v>
      </c>
      <c r="C1" s="41" t="s">
        <v>11</v>
      </c>
      <c r="D1" s="41" t="s">
        <v>3</v>
      </c>
      <c r="E1" s="41" t="s">
        <v>4</v>
      </c>
      <c r="F1" s="41" t="s">
        <v>5</v>
      </c>
      <c r="G1" s="41" t="s">
        <v>6</v>
      </c>
      <c r="H1" s="41" t="s">
        <v>7</v>
      </c>
      <c r="I1" s="41" t="s">
        <v>13</v>
      </c>
      <c r="J1" s="13" t="s">
        <v>8</v>
      </c>
      <c r="K1" s="13" t="s">
        <v>15</v>
      </c>
      <c r="L1" s="13" t="s">
        <v>12</v>
      </c>
      <c r="M1" s="13" t="s">
        <v>14</v>
      </c>
    </row>
    <row r="2" spans="1:13" ht="18.75" x14ac:dyDescent="0.25">
      <c r="A2" s="10">
        <v>1</v>
      </c>
      <c r="B2" s="10">
        <v>1</v>
      </c>
      <c r="C2" s="21">
        <f>'Savings Calculator'!$C$4</f>
        <v>25</v>
      </c>
      <c r="D2" s="11">
        <f>'Savings Calculator'!$C$6</f>
        <v>500</v>
      </c>
      <c r="E2" s="12"/>
      <c r="F2" s="12"/>
      <c r="G2" s="12"/>
      <c r="H2" s="11">
        <f>D2*'Savings Calculator'!$C$8</f>
        <v>10</v>
      </c>
      <c r="I2" s="11">
        <f>H2+D2</f>
        <v>510</v>
      </c>
      <c r="J2" s="11">
        <f>-I2*'Savings Calculator'!$F$8</f>
        <v>-10.200000000000001</v>
      </c>
      <c r="K2" s="11">
        <f>I2+J2</f>
        <v>499.8</v>
      </c>
      <c r="L2" s="40">
        <f>J2</f>
        <v>-10.200000000000001</v>
      </c>
      <c r="M2" s="40">
        <f>K2</f>
        <v>499.8</v>
      </c>
    </row>
    <row r="3" spans="1:13" ht="18.75" x14ac:dyDescent="0.25">
      <c r="B3" s="10">
        <v>2</v>
      </c>
      <c r="C3" s="21">
        <f>C2+1</f>
        <v>26</v>
      </c>
      <c r="D3" s="12"/>
      <c r="E3" s="11">
        <f>I2</f>
        <v>510</v>
      </c>
      <c r="F3" s="11">
        <f>'Savings Calculator'!$F$6*12</f>
        <v>1200</v>
      </c>
      <c r="G3" s="11">
        <f>E3+F3</f>
        <v>1710</v>
      </c>
      <c r="H3" s="11">
        <f>G3*'Savings Calculator'!$C$8</f>
        <v>34.200000000000003</v>
      </c>
      <c r="I3" s="11">
        <f>G3+H3</f>
        <v>1744.2</v>
      </c>
      <c r="J3" s="11">
        <f>-I3*'Savings Calculator'!$F$8</f>
        <v>-34.884</v>
      </c>
      <c r="K3" s="11">
        <f>I3+J3</f>
        <v>1709.316</v>
      </c>
      <c r="L3" s="40">
        <f>L2+J3</f>
        <v>-45.084000000000003</v>
      </c>
      <c r="M3" s="40">
        <f>K3-L2</f>
        <v>1719.5160000000001</v>
      </c>
    </row>
    <row r="4" spans="1:13" ht="18.75" x14ac:dyDescent="0.25">
      <c r="B4" s="10">
        <v>3</v>
      </c>
      <c r="C4" s="21">
        <f t="shared" ref="C4:C49" si="0">C3+1</f>
        <v>27</v>
      </c>
      <c r="D4" s="12"/>
      <c r="E4" s="11">
        <f>I3</f>
        <v>1744.2</v>
      </c>
      <c r="F4" s="11">
        <f>'Savings Calculator'!$F$6*12</f>
        <v>1200</v>
      </c>
      <c r="G4" s="11">
        <f t="shared" ref="G4:G49" si="1">E4+F4</f>
        <v>2944.2</v>
      </c>
      <c r="H4" s="11">
        <f>G4*'Savings Calculator'!$C$8</f>
        <v>58.884</v>
      </c>
      <c r="I4" s="11">
        <f t="shared" ref="I4:I49" si="2">G4+H4</f>
        <v>3003.0839999999998</v>
      </c>
      <c r="J4" s="11">
        <f>-I4*'Savings Calculator'!$F$8</f>
        <v>-60.061679999999996</v>
      </c>
      <c r="K4" s="11">
        <f t="shared" ref="K4:K49" si="3">I4+J4</f>
        <v>2943.02232</v>
      </c>
      <c r="L4" s="40">
        <f t="shared" ref="L4:L49" si="4">L3+J4</f>
        <v>-105.14568</v>
      </c>
      <c r="M4" s="40">
        <f t="shared" ref="M4:M49" si="5">K4-L3</f>
        <v>2988.1063199999999</v>
      </c>
    </row>
    <row r="5" spans="1:13" ht="18.75" x14ac:dyDescent="0.25">
      <c r="B5" s="10">
        <v>4</v>
      </c>
      <c r="C5" s="21">
        <f t="shared" si="0"/>
        <v>28</v>
      </c>
      <c r="D5" s="12"/>
      <c r="E5" s="11">
        <f t="shared" ref="E5:E49" si="6">I4</f>
        <v>3003.0839999999998</v>
      </c>
      <c r="F5" s="11">
        <f>'Savings Calculator'!$F$6*12</f>
        <v>1200</v>
      </c>
      <c r="G5" s="11">
        <f t="shared" si="1"/>
        <v>4203.0839999999998</v>
      </c>
      <c r="H5" s="11">
        <f>G5*'Savings Calculator'!$C$8</f>
        <v>84.061679999999996</v>
      </c>
      <c r="I5" s="11">
        <f t="shared" si="2"/>
        <v>4287.1456799999996</v>
      </c>
      <c r="J5" s="11">
        <f>-I5*'Savings Calculator'!$F$8</f>
        <v>-85.742913599999994</v>
      </c>
      <c r="K5" s="11">
        <f t="shared" si="3"/>
        <v>4201.4027663999996</v>
      </c>
      <c r="L5" s="40">
        <f t="shared" si="4"/>
        <v>-190.88859359999998</v>
      </c>
      <c r="M5" s="40">
        <f t="shared" si="5"/>
        <v>4306.5484463999992</v>
      </c>
    </row>
    <row r="6" spans="1:13" ht="18.75" x14ac:dyDescent="0.25">
      <c r="B6" s="10">
        <v>5</v>
      </c>
      <c r="C6" s="21">
        <f t="shared" si="0"/>
        <v>29</v>
      </c>
      <c r="D6" s="12"/>
      <c r="E6" s="11">
        <f t="shared" si="6"/>
        <v>4287.1456799999996</v>
      </c>
      <c r="F6" s="11">
        <f>'Savings Calculator'!$F$6*12</f>
        <v>1200</v>
      </c>
      <c r="G6" s="11">
        <f t="shared" si="1"/>
        <v>5487.1456799999996</v>
      </c>
      <c r="H6" s="11">
        <f>G6*'Savings Calculator'!$C$8</f>
        <v>109.74291359999999</v>
      </c>
      <c r="I6" s="11">
        <f t="shared" si="2"/>
        <v>5596.8885935999997</v>
      </c>
      <c r="J6" s="11">
        <f>-I6*'Savings Calculator'!$F$8</f>
        <v>-111.937771872</v>
      </c>
      <c r="K6" s="11">
        <f t="shared" si="3"/>
        <v>5484.9508217279999</v>
      </c>
      <c r="L6" s="40">
        <f t="shared" si="4"/>
        <v>-302.82636547199996</v>
      </c>
      <c r="M6" s="40">
        <f t="shared" si="5"/>
        <v>5675.8394153279996</v>
      </c>
    </row>
    <row r="7" spans="1:13" ht="18.75" x14ac:dyDescent="0.25">
      <c r="B7" s="10">
        <v>6</v>
      </c>
      <c r="C7" s="21">
        <f t="shared" si="0"/>
        <v>30</v>
      </c>
      <c r="D7" s="12"/>
      <c r="E7" s="11">
        <f t="shared" si="6"/>
        <v>5596.8885935999997</v>
      </c>
      <c r="F7" s="11">
        <f>'Savings Calculator'!$F$6*12</f>
        <v>1200</v>
      </c>
      <c r="G7" s="11">
        <f t="shared" si="1"/>
        <v>6796.8885935999997</v>
      </c>
      <c r="H7" s="11">
        <f>G7*'Savings Calculator'!$C$8</f>
        <v>135.93777187199998</v>
      </c>
      <c r="I7" s="11">
        <f t="shared" si="2"/>
        <v>6932.8263654719995</v>
      </c>
      <c r="J7" s="11">
        <f>-I7*'Savings Calculator'!$F$8</f>
        <v>-138.65652730943998</v>
      </c>
      <c r="K7" s="11">
        <f t="shared" si="3"/>
        <v>6794.1698381625592</v>
      </c>
      <c r="L7" s="40">
        <f t="shared" si="4"/>
        <v>-441.48289278143994</v>
      </c>
      <c r="M7" s="40">
        <f t="shared" si="5"/>
        <v>7096.9962036345596</v>
      </c>
    </row>
    <row r="8" spans="1:13" ht="18.75" x14ac:dyDescent="0.25">
      <c r="B8" s="10">
        <v>7</v>
      </c>
      <c r="C8" s="21">
        <f t="shared" si="0"/>
        <v>31</v>
      </c>
      <c r="D8" s="12"/>
      <c r="E8" s="11">
        <f t="shared" si="6"/>
        <v>6932.8263654719995</v>
      </c>
      <c r="F8" s="11">
        <f>'Savings Calculator'!$F$6*12</f>
        <v>1200</v>
      </c>
      <c r="G8" s="11">
        <f t="shared" si="1"/>
        <v>8132.8263654719995</v>
      </c>
      <c r="H8" s="11">
        <f>G8*'Savings Calculator'!$C$8</f>
        <v>162.65652730943998</v>
      </c>
      <c r="I8" s="11">
        <f t="shared" si="2"/>
        <v>8295.4828927814397</v>
      </c>
      <c r="J8" s="11">
        <f>-I8*'Savings Calculator'!$F$8</f>
        <v>-165.90965785562881</v>
      </c>
      <c r="K8" s="11">
        <f t="shared" si="3"/>
        <v>8129.5732349258105</v>
      </c>
      <c r="L8" s="40">
        <f t="shared" si="4"/>
        <v>-607.39255063706878</v>
      </c>
      <c r="M8" s="40">
        <f t="shared" si="5"/>
        <v>8571.0561277072502</v>
      </c>
    </row>
    <row r="9" spans="1:13" ht="18.75" x14ac:dyDescent="0.25">
      <c r="B9" s="10">
        <v>8</v>
      </c>
      <c r="C9" s="21">
        <f t="shared" si="0"/>
        <v>32</v>
      </c>
      <c r="D9" s="12"/>
      <c r="E9" s="11">
        <f t="shared" si="6"/>
        <v>8295.4828927814397</v>
      </c>
      <c r="F9" s="11">
        <f>'Savings Calculator'!$F$6*12</f>
        <v>1200</v>
      </c>
      <c r="G9" s="11">
        <f t="shared" si="1"/>
        <v>9495.4828927814397</v>
      </c>
      <c r="H9" s="11">
        <f>G9*'Savings Calculator'!$C$8</f>
        <v>189.90965785562881</v>
      </c>
      <c r="I9" s="11">
        <f t="shared" si="2"/>
        <v>9685.3925506370688</v>
      </c>
      <c r="J9" s="11">
        <f>-I9*'Savings Calculator'!$F$8</f>
        <v>-193.70785101274137</v>
      </c>
      <c r="K9" s="11">
        <f t="shared" si="3"/>
        <v>9491.6846996243275</v>
      </c>
      <c r="L9" s="40">
        <f t="shared" si="4"/>
        <v>-801.10040164981012</v>
      </c>
      <c r="M9" s="40">
        <f t="shared" si="5"/>
        <v>10099.077250261396</v>
      </c>
    </row>
    <row r="10" spans="1:13" ht="18.75" x14ac:dyDescent="0.25">
      <c r="B10" s="10">
        <v>9</v>
      </c>
      <c r="C10" s="21">
        <f t="shared" si="0"/>
        <v>33</v>
      </c>
      <c r="D10" s="12"/>
      <c r="E10" s="11">
        <f t="shared" si="6"/>
        <v>9685.3925506370688</v>
      </c>
      <c r="F10" s="11">
        <f>'Savings Calculator'!$F$6*12</f>
        <v>1200</v>
      </c>
      <c r="G10" s="11">
        <f t="shared" si="1"/>
        <v>10885.392550637069</v>
      </c>
      <c r="H10" s="11">
        <f>G10*'Savings Calculator'!$C$8</f>
        <v>217.70785101274137</v>
      </c>
      <c r="I10" s="11">
        <f t="shared" si="2"/>
        <v>11103.10040164981</v>
      </c>
      <c r="J10" s="11">
        <f>-I10*'Savings Calculator'!$F$8</f>
        <v>-222.0620080329962</v>
      </c>
      <c r="K10" s="11">
        <f t="shared" si="3"/>
        <v>10881.038393616815</v>
      </c>
      <c r="L10" s="40">
        <f t="shared" si="4"/>
        <v>-1023.1624096828064</v>
      </c>
      <c r="M10" s="40">
        <f t="shared" si="5"/>
        <v>11682.138795266625</v>
      </c>
    </row>
    <row r="11" spans="1:13" ht="18.75" x14ac:dyDescent="0.25">
      <c r="B11" s="10">
        <v>10</v>
      </c>
      <c r="C11" s="21">
        <f t="shared" si="0"/>
        <v>34</v>
      </c>
      <c r="D11" s="12"/>
      <c r="E11" s="11">
        <f t="shared" si="6"/>
        <v>11103.10040164981</v>
      </c>
      <c r="F11" s="11">
        <f>'Savings Calculator'!$F$6*12</f>
        <v>1200</v>
      </c>
      <c r="G11" s="11">
        <f t="shared" si="1"/>
        <v>12303.10040164981</v>
      </c>
      <c r="H11" s="11">
        <f>G11*'Savings Calculator'!$C$8</f>
        <v>246.0620080329962</v>
      </c>
      <c r="I11" s="11">
        <f t="shared" si="2"/>
        <v>12549.162409682805</v>
      </c>
      <c r="J11" s="11">
        <f>-I11*'Savings Calculator'!$F$8</f>
        <v>-250.98324819365612</v>
      </c>
      <c r="K11" s="11">
        <f t="shared" si="3"/>
        <v>12298.17916148915</v>
      </c>
      <c r="L11" s="40">
        <f t="shared" si="4"/>
        <v>-1274.1456578764626</v>
      </c>
      <c r="M11" s="40">
        <f t="shared" si="5"/>
        <v>13321.341571171957</v>
      </c>
    </row>
    <row r="12" spans="1:13" ht="18.75" x14ac:dyDescent="0.25">
      <c r="B12" s="10">
        <v>11</v>
      </c>
      <c r="C12" s="21">
        <f t="shared" si="0"/>
        <v>35</v>
      </c>
      <c r="D12" s="12"/>
      <c r="E12" s="11">
        <f t="shared" si="6"/>
        <v>12549.162409682805</v>
      </c>
      <c r="F12" s="11">
        <f>'Savings Calculator'!$F$6*12</f>
        <v>1200</v>
      </c>
      <c r="G12" s="11">
        <f t="shared" si="1"/>
        <v>13749.162409682805</v>
      </c>
      <c r="H12" s="11">
        <f>G12*'Savings Calculator'!$C$8</f>
        <v>274.9832481936561</v>
      </c>
      <c r="I12" s="11">
        <f t="shared" si="2"/>
        <v>14024.145657876461</v>
      </c>
      <c r="J12" s="11">
        <f>-I12*'Savings Calculator'!$F$8</f>
        <v>-280.48291315752925</v>
      </c>
      <c r="K12" s="11">
        <f t="shared" si="3"/>
        <v>13743.662744718931</v>
      </c>
      <c r="L12" s="40">
        <f t="shared" si="4"/>
        <v>-1554.6285710339919</v>
      </c>
      <c r="M12" s="40">
        <f t="shared" si="5"/>
        <v>15017.808402595394</v>
      </c>
    </row>
    <row r="13" spans="1:13" ht="18.75" x14ac:dyDescent="0.25">
      <c r="B13" s="10">
        <v>12</v>
      </c>
      <c r="C13" s="21">
        <f t="shared" si="0"/>
        <v>36</v>
      </c>
      <c r="D13" s="12"/>
      <c r="E13" s="11">
        <f t="shared" si="6"/>
        <v>14024.145657876461</v>
      </c>
      <c r="F13" s="11">
        <f>'Savings Calculator'!$F$6*12</f>
        <v>1200</v>
      </c>
      <c r="G13" s="11">
        <f t="shared" si="1"/>
        <v>15224.145657876461</v>
      </c>
      <c r="H13" s="11">
        <f>G13*'Savings Calculator'!$C$8</f>
        <v>304.48291315752925</v>
      </c>
      <c r="I13" s="11">
        <f t="shared" si="2"/>
        <v>15528.628571033991</v>
      </c>
      <c r="J13" s="11">
        <f>-I13*'Savings Calculator'!$F$8</f>
        <v>-310.57257142067982</v>
      </c>
      <c r="K13" s="11">
        <f t="shared" si="3"/>
        <v>15218.055999613311</v>
      </c>
      <c r="L13" s="40">
        <f t="shared" si="4"/>
        <v>-1865.2011424546718</v>
      </c>
      <c r="M13" s="40">
        <f t="shared" si="5"/>
        <v>16772.684570647303</v>
      </c>
    </row>
    <row r="14" spans="1:13" ht="18.75" x14ac:dyDescent="0.25">
      <c r="B14" s="10">
        <v>13</v>
      </c>
      <c r="C14" s="21">
        <f t="shared" si="0"/>
        <v>37</v>
      </c>
      <c r="D14" s="12"/>
      <c r="E14" s="11">
        <f t="shared" si="6"/>
        <v>15528.628571033991</v>
      </c>
      <c r="F14" s="11">
        <f>'Savings Calculator'!$F$6*12</f>
        <v>1200</v>
      </c>
      <c r="G14" s="11">
        <f t="shared" si="1"/>
        <v>16728.628571033991</v>
      </c>
      <c r="H14" s="11">
        <f>G14*'Savings Calculator'!$C$8</f>
        <v>334.57257142067982</v>
      </c>
      <c r="I14" s="11">
        <f t="shared" si="2"/>
        <v>17063.201142454669</v>
      </c>
      <c r="J14" s="11">
        <f>-I14*'Savings Calculator'!$F$8</f>
        <v>-341.26402284909341</v>
      </c>
      <c r="K14" s="11">
        <f t="shared" si="3"/>
        <v>16721.937119605576</v>
      </c>
      <c r="L14" s="40">
        <f t="shared" si="4"/>
        <v>-2206.4651653037654</v>
      </c>
      <c r="M14" s="40">
        <f t="shared" si="5"/>
        <v>18587.138262060249</v>
      </c>
    </row>
    <row r="15" spans="1:13" ht="18.75" x14ac:dyDescent="0.25">
      <c r="B15" s="10">
        <v>14</v>
      </c>
      <c r="C15" s="21">
        <f t="shared" si="0"/>
        <v>38</v>
      </c>
      <c r="D15" s="12"/>
      <c r="E15" s="11">
        <f t="shared" si="6"/>
        <v>17063.201142454669</v>
      </c>
      <c r="F15" s="11">
        <f>'Savings Calculator'!$F$6*12</f>
        <v>1200</v>
      </c>
      <c r="G15" s="11">
        <f t="shared" si="1"/>
        <v>18263.201142454669</v>
      </c>
      <c r="H15" s="11">
        <f>G15*'Savings Calculator'!$C$8</f>
        <v>365.26402284909341</v>
      </c>
      <c r="I15" s="11">
        <f t="shared" si="2"/>
        <v>18628.465165303762</v>
      </c>
      <c r="J15" s="11">
        <f>-I15*'Savings Calculator'!$F$8</f>
        <v>-372.56930330607526</v>
      </c>
      <c r="K15" s="11">
        <f t="shared" si="3"/>
        <v>18255.895861997687</v>
      </c>
      <c r="L15" s="40">
        <f t="shared" si="4"/>
        <v>-2579.0344686098406</v>
      </c>
      <c r="M15" s="40">
        <f t="shared" si="5"/>
        <v>20462.361027301453</v>
      </c>
    </row>
    <row r="16" spans="1:13" ht="18.75" x14ac:dyDescent="0.25">
      <c r="B16" s="10">
        <v>15</v>
      </c>
      <c r="C16" s="21">
        <f t="shared" si="0"/>
        <v>39</v>
      </c>
      <c r="D16" s="12"/>
      <c r="E16" s="11">
        <f t="shared" si="6"/>
        <v>18628.465165303762</v>
      </c>
      <c r="F16" s="11">
        <f>'Savings Calculator'!$F$6*12</f>
        <v>1200</v>
      </c>
      <c r="G16" s="11">
        <f t="shared" si="1"/>
        <v>19828.465165303762</v>
      </c>
      <c r="H16" s="11">
        <f>G16*'Savings Calculator'!$C$8</f>
        <v>396.56930330607526</v>
      </c>
      <c r="I16" s="11">
        <f t="shared" si="2"/>
        <v>20225.034468609836</v>
      </c>
      <c r="J16" s="11">
        <f>-I16*'Savings Calculator'!$F$8</f>
        <v>-404.50068937219675</v>
      </c>
      <c r="K16" s="11">
        <f t="shared" si="3"/>
        <v>19820.533779237638</v>
      </c>
      <c r="L16" s="40">
        <f t="shared" si="4"/>
        <v>-2983.5351579820372</v>
      </c>
      <c r="M16" s="40">
        <f t="shared" si="5"/>
        <v>22399.568247847477</v>
      </c>
    </row>
    <row r="17" spans="2:13" ht="18.75" x14ac:dyDescent="0.25">
      <c r="B17" s="10">
        <v>16</v>
      </c>
      <c r="C17" s="21">
        <f t="shared" si="0"/>
        <v>40</v>
      </c>
      <c r="D17" s="12"/>
      <c r="E17" s="11">
        <f t="shared" si="6"/>
        <v>20225.034468609836</v>
      </c>
      <c r="F17" s="11">
        <f>'Savings Calculator'!$F$6*12</f>
        <v>1200</v>
      </c>
      <c r="G17" s="11">
        <f t="shared" si="1"/>
        <v>21425.034468609836</v>
      </c>
      <c r="H17" s="11">
        <f>G17*'Savings Calculator'!$C$8</f>
        <v>428.50068937219675</v>
      </c>
      <c r="I17" s="11">
        <f t="shared" si="2"/>
        <v>21853.535157982034</v>
      </c>
      <c r="J17" s="11">
        <f>-I17*'Savings Calculator'!$F$8</f>
        <v>-437.07070315964069</v>
      </c>
      <c r="K17" s="11">
        <f t="shared" si="3"/>
        <v>21416.464454822395</v>
      </c>
      <c r="L17" s="40">
        <f t="shared" si="4"/>
        <v>-3420.6058611416779</v>
      </c>
      <c r="M17" s="40">
        <f t="shared" si="5"/>
        <v>24399.999612804433</v>
      </c>
    </row>
    <row r="18" spans="2:13" ht="18.75" x14ac:dyDescent="0.25">
      <c r="B18" s="10">
        <v>17</v>
      </c>
      <c r="C18" s="21">
        <f t="shared" si="0"/>
        <v>41</v>
      </c>
      <c r="D18" s="12"/>
      <c r="E18" s="11">
        <f t="shared" si="6"/>
        <v>21853.535157982034</v>
      </c>
      <c r="F18" s="11">
        <f>'Savings Calculator'!$F$6*12</f>
        <v>1200</v>
      </c>
      <c r="G18" s="11">
        <f t="shared" si="1"/>
        <v>23053.535157982034</v>
      </c>
      <c r="H18" s="11">
        <f>G18*'Savings Calculator'!$C$8</f>
        <v>461.07070315964069</v>
      </c>
      <c r="I18" s="11">
        <f t="shared" si="2"/>
        <v>23514.605861141674</v>
      </c>
      <c r="J18" s="11">
        <f>-I18*'Savings Calculator'!$F$8</f>
        <v>-470.2921172228335</v>
      </c>
      <c r="K18" s="11">
        <f t="shared" si="3"/>
        <v>23044.313743918839</v>
      </c>
      <c r="L18" s="40">
        <f t="shared" si="4"/>
        <v>-3890.8979783645113</v>
      </c>
      <c r="M18" s="40">
        <f t="shared" si="5"/>
        <v>26464.919605060517</v>
      </c>
    </row>
    <row r="19" spans="2:13" ht="18.75" x14ac:dyDescent="0.25">
      <c r="B19" s="10">
        <v>18</v>
      </c>
      <c r="C19" s="21">
        <f t="shared" si="0"/>
        <v>42</v>
      </c>
      <c r="D19" s="12"/>
      <c r="E19" s="11">
        <f t="shared" si="6"/>
        <v>23514.605861141674</v>
      </c>
      <c r="F19" s="11">
        <f>'Savings Calculator'!$F$6*12</f>
        <v>1200</v>
      </c>
      <c r="G19" s="11">
        <f t="shared" si="1"/>
        <v>24714.605861141674</v>
      </c>
      <c r="H19" s="11">
        <f>G19*'Savings Calculator'!$C$8</f>
        <v>494.2921172228335</v>
      </c>
      <c r="I19" s="11">
        <f t="shared" si="2"/>
        <v>25208.897978364508</v>
      </c>
      <c r="J19" s="11">
        <f>-I19*'Savings Calculator'!$F$8</f>
        <v>-504.1779595672902</v>
      </c>
      <c r="K19" s="11">
        <f t="shared" si="3"/>
        <v>24704.720018797219</v>
      </c>
      <c r="L19" s="40">
        <f t="shared" si="4"/>
        <v>-4395.0759379318015</v>
      </c>
      <c r="M19" s="40">
        <f t="shared" si="5"/>
        <v>28595.617997161731</v>
      </c>
    </row>
    <row r="20" spans="2:13" ht="18.75" x14ac:dyDescent="0.25">
      <c r="B20" s="10">
        <v>19</v>
      </c>
      <c r="C20" s="21">
        <f t="shared" si="0"/>
        <v>43</v>
      </c>
      <c r="D20" s="12"/>
      <c r="E20" s="11">
        <f t="shared" si="6"/>
        <v>25208.897978364508</v>
      </c>
      <c r="F20" s="11">
        <f>'Savings Calculator'!$F$6*12</f>
        <v>1200</v>
      </c>
      <c r="G20" s="11">
        <f t="shared" si="1"/>
        <v>26408.897978364508</v>
      </c>
      <c r="H20" s="11">
        <f>G20*'Savings Calculator'!$C$8</f>
        <v>528.17795956729015</v>
      </c>
      <c r="I20" s="11">
        <f t="shared" si="2"/>
        <v>26937.075937931797</v>
      </c>
      <c r="J20" s="11">
        <f>-I20*'Savings Calculator'!$F$8</f>
        <v>-538.74151875863595</v>
      </c>
      <c r="K20" s="11">
        <f t="shared" si="3"/>
        <v>26398.334419173159</v>
      </c>
      <c r="L20" s="40">
        <f t="shared" si="4"/>
        <v>-4933.8174566904372</v>
      </c>
      <c r="M20" s="40">
        <f t="shared" si="5"/>
        <v>30793.41035710496</v>
      </c>
    </row>
    <row r="21" spans="2:13" ht="18.75" x14ac:dyDescent="0.25">
      <c r="B21" s="10">
        <v>20</v>
      </c>
      <c r="C21" s="21">
        <f t="shared" si="0"/>
        <v>44</v>
      </c>
      <c r="D21" s="12"/>
      <c r="E21" s="11">
        <f t="shared" si="6"/>
        <v>26937.075937931797</v>
      </c>
      <c r="F21" s="11">
        <f>'Savings Calculator'!$F$6*12</f>
        <v>1200</v>
      </c>
      <c r="G21" s="11">
        <f t="shared" si="1"/>
        <v>28137.075937931797</v>
      </c>
      <c r="H21" s="11">
        <f>G21*'Savings Calculator'!$C$8</f>
        <v>562.74151875863595</v>
      </c>
      <c r="I21" s="11">
        <f t="shared" si="2"/>
        <v>28699.817456690434</v>
      </c>
      <c r="J21" s="11">
        <f>-I21*'Savings Calculator'!$F$8</f>
        <v>-573.99634913380874</v>
      </c>
      <c r="K21" s="11">
        <f t="shared" si="3"/>
        <v>28125.821107556625</v>
      </c>
      <c r="L21" s="40">
        <f t="shared" si="4"/>
        <v>-5507.8138058242457</v>
      </c>
      <c r="M21" s="40">
        <f t="shared" si="5"/>
        <v>33059.638564247063</v>
      </c>
    </row>
    <row r="22" spans="2:13" ht="18.75" x14ac:dyDescent="0.25">
      <c r="B22" s="10">
        <v>21</v>
      </c>
      <c r="C22" s="21">
        <f t="shared" si="0"/>
        <v>45</v>
      </c>
      <c r="D22" s="12"/>
      <c r="E22" s="11">
        <f t="shared" si="6"/>
        <v>28699.817456690434</v>
      </c>
      <c r="F22" s="11">
        <f>'Savings Calculator'!$F$6*12</f>
        <v>1200</v>
      </c>
      <c r="G22" s="11">
        <f t="shared" si="1"/>
        <v>29899.817456690434</v>
      </c>
      <c r="H22" s="11">
        <f>G22*'Savings Calculator'!$C$8</f>
        <v>597.99634913380874</v>
      </c>
      <c r="I22" s="11">
        <f t="shared" si="2"/>
        <v>30497.813805824244</v>
      </c>
      <c r="J22" s="11">
        <f>-I22*'Savings Calculator'!$F$8</f>
        <v>-609.9562761164849</v>
      </c>
      <c r="K22" s="11">
        <f t="shared" si="3"/>
        <v>29887.857529707759</v>
      </c>
      <c r="L22" s="40">
        <f t="shared" si="4"/>
        <v>-6117.770081940731</v>
      </c>
      <c r="M22" s="40">
        <f t="shared" si="5"/>
        <v>35395.671335532003</v>
      </c>
    </row>
    <row r="23" spans="2:13" ht="18.75" x14ac:dyDescent="0.25">
      <c r="B23" s="10">
        <v>22</v>
      </c>
      <c r="C23" s="21">
        <f t="shared" si="0"/>
        <v>46</v>
      </c>
      <c r="D23" s="12"/>
      <c r="E23" s="11">
        <f t="shared" si="6"/>
        <v>30497.813805824244</v>
      </c>
      <c r="F23" s="11">
        <f>'Savings Calculator'!$F$6*12</f>
        <v>1200</v>
      </c>
      <c r="G23" s="11">
        <f t="shared" si="1"/>
        <v>31697.813805824244</v>
      </c>
      <c r="H23" s="11">
        <f>G23*'Savings Calculator'!$C$8</f>
        <v>633.9562761164849</v>
      </c>
      <c r="I23" s="11">
        <f t="shared" si="2"/>
        <v>32331.770081940729</v>
      </c>
      <c r="J23" s="11">
        <f>-I23*'Savings Calculator'!$F$8</f>
        <v>-646.63540163881464</v>
      </c>
      <c r="K23" s="11">
        <f t="shared" si="3"/>
        <v>31685.134680301915</v>
      </c>
      <c r="L23" s="40">
        <f t="shared" si="4"/>
        <v>-6764.4054835795459</v>
      </c>
      <c r="M23" s="40">
        <f t="shared" si="5"/>
        <v>37802.904762242644</v>
      </c>
    </row>
    <row r="24" spans="2:13" ht="18.75" x14ac:dyDescent="0.25">
      <c r="B24" s="10">
        <v>23</v>
      </c>
      <c r="C24" s="21">
        <f t="shared" si="0"/>
        <v>47</v>
      </c>
      <c r="D24" s="12"/>
      <c r="E24" s="11">
        <f t="shared" si="6"/>
        <v>32331.770081940729</v>
      </c>
      <c r="F24" s="11">
        <f>'Savings Calculator'!$F$6*12</f>
        <v>1200</v>
      </c>
      <c r="G24" s="11">
        <f t="shared" si="1"/>
        <v>33531.770081940733</v>
      </c>
      <c r="H24" s="11">
        <f>G24*'Savings Calculator'!$C$8</f>
        <v>670.63540163881464</v>
      </c>
      <c r="I24" s="11">
        <f t="shared" si="2"/>
        <v>34202.405483579547</v>
      </c>
      <c r="J24" s="11">
        <f>-I24*'Savings Calculator'!$F$8</f>
        <v>-684.04810967159096</v>
      </c>
      <c r="K24" s="11">
        <f t="shared" si="3"/>
        <v>33518.357373907958</v>
      </c>
      <c r="L24" s="40">
        <f t="shared" si="4"/>
        <v>-7448.4535932511371</v>
      </c>
      <c r="M24" s="40">
        <f t="shared" si="5"/>
        <v>40282.762857487505</v>
      </c>
    </row>
    <row r="25" spans="2:13" ht="18.75" x14ac:dyDescent="0.25">
      <c r="B25" s="10">
        <v>24</v>
      </c>
      <c r="C25" s="21">
        <f t="shared" si="0"/>
        <v>48</v>
      </c>
      <c r="D25" s="12"/>
      <c r="E25" s="11">
        <f t="shared" si="6"/>
        <v>34202.405483579547</v>
      </c>
      <c r="F25" s="11">
        <f>'Savings Calculator'!$F$6*12</f>
        <v>1200</v>
      </c>
      <c r="G25" s="11">
        <f t="shared" si="1"/>
        <v>35402.405483579547</v>
      </c>
      <c r="H25" s="11">
        <f>G25*'Savings Calculator'!$C$8</f>
        <v>708.04810967159096</v>
      </c>
      <c r="I25" s="11">
        <f t="shared" si="2"/>
        <v>36110.453593251135</v>
      </c>
      <c r="J25" s="11">
        <f>-I25*'Savings Calculator'!$F$8</f>
        <v>-722.20907186502268</v>
      </c>
      <c r="K25" s="11">
        <f t="shared" si="3"/>
        <v>35388.244521386114</v>
      </c>
      <c r="L25" s="40">
        <f t="shared" si="4"/>
        <v>-8170.6626651161596</v>
      </c>
      <c r="M25" s="40">
        <f t="shared" si="5"/>
        <v>42836.698114637249</v>
      </c>
    </row>
    <row r="26" spans="2:13" ht="18.75" x14ac:dyDescent="0.25">
      <c r="B26" s="10">
        <v>25</v>
      </c>
      <c r="C26" s="21">
        <f t="shared" si="0"/>
        <v>49</v>
      </c>
      <c r="D26" s="12"/>
      <c r="E26" s="11">
        <f t="shared" si="6"/>
        <v>36110.453593251135</v>
      </c>
      <c r="F26" s="11">
        <f>'Savings Calculator'!$F$6*12</f>
        <v>1200</v>
      </c>
      <c r="G26" s="11">
        <f t="shared" si="1"/>
        <v>37310.453593251135</v>
      </c>
      <c r="H26" s="11">
        <f>G26*'Savings Calculator'!$C$8</f>
        <v>746.20907186502268</v>
      </c>
      <c r="I26" s="11">
        <f t="shared" si="2"/>
        <v>38056.662665116157</v>
      </c>
      <c r="J26" s="11">
        <f>-I26*'Savings Calculator'!$F$8</f>
        <v>-761.13325330232317</v>
      </c>
      <c r="K26" s="11">
        <f t="shared" si="3"/>
        <v>37295.529411813834</v>
      </c>
      <c r="L26" s="40">
        <f t="shared" si="4"/>
        <v>-8931.795918418482</v>
      </c>
      <c r="M26" s="40">
        <f t="shared" si="5"/>
        <v>45466.19207692999</v>
      </c>
    </row>
    <row r="27" spans="2:13" ht="18.75" x14ac:dyDescent="0.25">
      <c r="B27" s="10">
        <v>26</v>
      </c>
      <c r="C27" s="21">
        <f t="shared" si="0"/>
        <v>50</v>
      </c>
      <c r="D27" s="12"/>
      <c r="E27" s="11">
        <f t="shared" si="6"/>
        <v>38056.662665116157</v>
      </c>
      <c r="F27" s="11">
        <f>'Savings Calculator'!$F$6*12</f>
        <v>1200</v>
      </c>
      <c r="G27" s="11">
        <f t="shared" si="1"/>
        <v>39256.662665116157</v>
      </c>
      <c r="H27" s="11">
        <f>G27*'Savings Calculator'!$C$8</f>
        <v>785.13325330232317</v>
      </c>
      <c r="I27" s="11">
        <f t="shared" si="2"/>
        <v>40041.79591841848</v>
      </c>
      <c r="J27" s="11">
        <f>-I27*'Savings Calculator'!$F$8</f>
        <v>-800.83591836836968</v>
      </c>
      <c r="K27" s="11">
        <f t="shared" si="3"/>
        <v>39240.960000050109</v>
      </c>
      <c r="L27" s="40">
        <f t="shared" si="4"/>
        <v>-9732.6318367868516</v>
      </c>
      <c r="M27" s="40">
        <f t="shared" si="5"/>
        <v>48172.755918468589</v>
      </c>
    </row>
    <row r="28" spans="2:13" ht="18.75" x14ac:dyDescent="0.25">
      <c r="B28" s="10">
        <v>27</v>
      </c>
      <c r="C28" s="21">
        <f t="shared" si="0"/>
        <v>51</v>
      </c>
      <c r="D28" s="12"/>
      <c r="E28" s="11">
        <f t="shared" si="6"/>
        <v>40041.79591841848</v>
      </c>
      <c r="F28" s="11">
        <f>'Savings Calculator'!$F$6*12</f>
        <v>1200</v>
      </c>
      <c r="G28" s="11">
        <f t="shared" si="1"/>
        <v>41241.79591841848</v>
      </c>
      <c r="H28" s="11">
        <f>G28*'Savings Calculator'!$C$8</f>
        <v>824.83591836836968</v>
      </c>
      <c r="I28" s="11">
        <f t="shared" si="2"/>
        <v>42066.631836786852</v>
      </c>
      <c r="J28" s="11">
        <f>-I28*'Savings Calculator'!$F$8</f>
        <v>-841.33263673573708</v>
      </c>
      <c r="K28" s="11">
        <f t="shared" si="3"/>
        <v>41225.299200051115</v>
      </c>
      <c r="L28" s="40">
        <f t="shared" si="4"/>
        <v>-10573.964473522588</v>
      </c>
      <c r="M28" s="40">
        <f t="shared" si="5"/>
        <v>50957.931036837967</v>
      </c>
    </row>
    <row r="29" spans="2:13" ht="18.75" x14ac:dyDescent="0.25">
      <c r="B29" s="10">
        <v>28</v>
      </c>
      <c r="C29" s="21">
        <f t="shared" si="0"/>
        <v>52</v>
      </c>
      <c r="D29" s="12"/>
      <c r="E29" s="11">
        <f t="shared" si="6"/>
        <v>42066.631836786852</v>
      </c>
      <c r="F29" s="11">
        <f>'Savings Calculator'!$F$6*12</f>
        <v>1200</v>
      </c>
      <c r="G29" s="11">
        <f t="shared" si="1"/>
        <v>43266.631836786852</v>
      </c>
      <c r="H29" s="11">
        <f>G29*'Savings Calculator'!$C$8</f>
        <v>865.33263673573708</v>
      </c>
      <c r="I29" s="11">
        <f t="shared" si="2"/>
        <v>44131.964473522588</v>
      </c>
      <c r="J29" s="11">
        <f>-I29*'Savings Calculator'!$F$8</f>
        <v>-882.63928947045179</v>
      </c>
      <c r="K29" s="11">
        <f t="shared" si="3"/>
        <v>43249.325184052133</v>
      </c>
      <c r="L29" s="40">
        <f t="shared" si="4"/>
        <v>-11456.60376299304</v>
      </c>
      <c r="M29" s="40">
        <f t="shared" si="5"/>
        <v>53823.289657574722</v>
      </c>
    </row>
    <row r="30" spans="2:13" ht="18.75" x14ac:dyDescent="0.25">
      <c r="B30" s="10">
        <v>29</v>
      </c>
      <c r="C30" s="21">
        <f t="shared" si="0"/>
        <v>53</v>
      </c>
      <c r="D30" s="12"/>
      <c r="E30" s="11">
        <f t="shared" si="6"/>
        <v>44131.964473522588</v>
      </c>
      <c r="F30" s="11">
        <f>'Savings Calculator'!$F$6*12</f>
        <v>1200</v>
      </c>
      <c r="G30" s="11">
        <f t="shared" si="1"/>
        <v>45331.964473522588</v>
      </c>
      <c r="H30" s="11">
        <f>G30*'Savings Calculator'!$C$8</f>
        <v>906.63928947045179</v>
      </c>
      <c r="I30" s="11">
        <f t="shared" si="2"/>
        <v>46238.603762993043</v>
      </c>
      <c r="J30" s="11">
        <f>-I30*'Savings Calculator'!$F$8</f>
        <v>-924.77207525986091</v>
      </c>
      <c r="K30" s="11">
        <f t="shared" si="3"/>
        <v>45313.831687733182</v>
      </c>
      <c r="L30" s="40">
        <f t="shared" si="4"/>
        <v>-12381.375838252901</v>
      </c>
      <c r="M30" s="40">
        <f t="shared" si="5"/>
        <v>56770.435450726218</v>
      </c>
    </row>
    <row r="31" spans="2:13" ht="18.75" x14ac:dyDescent="0.25">
      <c r="B31" s="10">
        <v>30</v>
      </c>
      <c r="C31" s="21">
        <f t="shared" si="0"/>
        <v>54</v>
      </c>
      <c r="D31" s="12"/>
      <c r="E31" s="11">
        <f t="shared" si="6"/>
        <v>46238.603762993043</v>
      </c>
      <c r="F31" s="11">
        <f>'Savings Calculator'!$F$6*12</f>
        <v>1200</v>
      </c>
      <c r="G31" s="11">
        <f t="shared" si="1"/>
        <v>47438.603762993043</v>
      </c>
      <c r="H31" s="11">
        <f>G31*'Savings Calculator'!$C$8</f>
        <v>948.77207525986091</v>
      </c>
      <c r="I31" s="11">
        <f t="shared" si="2"/>
        <v>48387.375838252905</v>
      </c>
      <c r="J31" s="11">
        <f>-I31*'Savings Calculator'!$F$8</f>
        <v>-967.74751676505809</v>
      </c>
      <c r="K31" s="11">
        <f t="shared" si="3"/>
        <v>47419.628321487849</v>
      </c>
      <c r="L31" s="40">
        <f t="shared" si="4"/>
        <v>-13349.123355017959</v>
      </c>
      <c r="M31" s="40">
        <f t="shared" si="5"/>
        <v>59801.004159740754</v>
      </c>
    </row>
    <row r="32" spans="2:13" ht="18.75" x14ac:dyDescent="0.25">
      <c r="B32" s="10">
        <v>31</v>
      </c>
      <c r="C32" s="21">
        <f t="shared" si="0"/>
        <v>55</v>
      </c>
      <c r="D32" s="12"/>
      <c r="E32" s="11">
        <f t="shared" si="6"/>
        <v>48387.375838252905</v>
      </c>
      <c r="F32" s="11">
        <f>'Savings Calculator'!$F$6*12</f>
        <v>1200</v>
      </c>
      <c r="G32" s="11">
        <f t="shared" si="1"/>
        <v>49587.375838252905</v>
      </c>
      <c r="H32" s="11">
        <f>G32*'Savings Calculator'!$C$8</f>
        <v>991.74751676505809</v>
      </c>
      <c r="I32" s="11">
        <f t="shared" si="2"/>
        <v>50579.12335501796</v>
      </c>
      <c r="J32" s="11">
        <f>-I32*'Savings Calculator'!$F$8</f>
        <v>-1011.5824671003593</v>
      </c>
      <c r="K32" s="11">
        <f t="shared" si="3"/>
        <v>49567.540887917603</v>
      </c>
      <c r="L32" s="40">
        <f t="shared" si="4"/>
        <v>-14360.705822118318</v>
      </c>
      <c r="M32" s="40">
        <f t="shared" si="5"/>
        <v>62916.664242935563</v>
      </c>
    </row>
    <row r="33" spans="2:13" ht="18.75" x14ac:dyDescent="0.25">
      <c r="B33" s="10">
        <v>32</v>
      </c>
      <c r="C33" s="21">
        <f t="shared" si="0"/>
        <v>56</v>
      </c>
      <c r="D33" s="12"/>
      <c r="E33" s="11">
        <f t="shared" si="6"/>
        <v>50579.12335501796</v>
      </c>
      <c r="F33" s="11">
        <f>'Savings Calculator'!$F$6*12</f>
        <v>1200</v>
      </c>
      <c r="G33" s="11">
        <f t="shared" si="1"/>
        <v>51779.12335501796</v>
      </c>
      <c r="H33" s="11">
        <f>G33*'Savings Calculator'!$C$8</f>
        <v>1035.5824671003593</v>
      </c>
      <c r="I33" s="11">
        <f t="shared" si="2"/>
        <v>52814.705822118318</v>
      </c>
      <c r="J33" s="11">
        <f>-I33*'Savings Calculator'!$F$8</f>
        <v>-1056.2941164423664</v>
      </c>
      <c r="K33" s="11">
        <f t="shared" si="3"/>
        <v>51758.41170567595</v>
      </c>
      <c r="L33" s="40">
        <f t="shared" si="4"/>
        <v>-15416.999938560684</v>
      </c>
      <c r="M33" s="40">
        <f t="shared" si="5"/>
        <v>66119.117527794268</v>
      </c>
    </row>
    <row r="34" spans="2:13" ht="18.75" x14ac:dyDescent="0.25">
      <c r="B34" s="10">
        <v>33</v>
      </c>
      <c r="C34" s="21">
        <f t="shared" si="0"/>
        <v>57</v>
      </c>
      <c r="D34" s="12"/>
      <c r="E34" s="11">
        <f t="shared" si="6"/>
        <v>52814.705822118318</v>
      </c>
      <c r="F34" s="11">
        <f>'Savings Calculator'!$F$6*12</f>
        <v>1200</v>
      </c>
      <c r="G34" s="11">
        <f t="shared" si="1"/>
        <v>54014.705822118318</v>
      </c>
      <c r="H34" s="11">
        <f>G34*'Savings Calculator'!$C$8</f>
        <v>1080.2941164423664</v>
      </c>
      <c r="I34" s="11">
        <f t="shared" si="2"/>
        <v>55094.999938560686</v>
      </c>
      <c r="J34" s="11">
        <f>-I34*'Savings Calculator'!$F$8</f>
        <v>-1101.8999987712139</v>
      </c>
      <c r="K34" s="11">
        <f t="shared" si="3"/>
        <v>53993.09993978947</v>
      </c>
      <c r="L34" s="40">
        <f t="shared" si="4"/>
        <v>-16518.899937331898</v>
      </c>
      <c r="M34" s="40">
        <f t="shared" si="5"/>
        <v>69410.099878350156</v>
      </c>
    </row>
    <row r="35" spans="2:13" ht="18.75" x14ac:dyDescent="0.25">
      <c r="B35" s="10">
        <v>34</v>
      </c>
      <c r="C35" s="21">
        <f t="shared" si="0"/>
        <v>58</v>
      </c>
      <c r="D35" s="12"/>
      <c r="E35" s="11">
        <f t="shared" si="6"/>
        <v>55094.999938560686</v>
      </c>
      <c r="F35" s="11">
        <f>'Savings Calculator'!$F$6*12</f>
        <v>1200</v>
      </c>
      <c r="G35" s="11">
        <f t="shared" si="1"/>
        <v>56294.999938560686</v>
      </c>
      <c r="H35" s="11">
        <f>G35*'Savings Calculator'!$C$8</f>
        <v>1125.8999987712139</v>
      </c>
      <c r="I35" s="11">
        <f t="shared" si="2"/>
        <v>57420.899937331902</v>
      </c>
      <c r="J35" s="11">
        <f>-I35*'Savings Calculator'!$F$8</f>
        <v>-1148.417998746638</v>
      </c>
      <c r="K35" s="11">
        <f t="shared" si="3"/>
        <v>56272.481938585261</v>
      </c>
      <c r="L35" s="40">
        <f t="shared" si="4"/>
        <v>-17667.317936078536</v>
      </c>
      <c r="M35" s="40">
        <f t="shared" si="5"/>
        <v>72791.381875917155</v>
      </c>
    </row>
    <row r="36" spans="2:13" ht="18.75" x14ac:dyDescent="0.25">
      <c r="B36" s="10">
        <v>35</v>
      </c>
      <c r="C36" s="21">
        <f t="shared" si="0"/>
        <v>59</v>
      </c>
      <c r="D36" s="12"/>
      <c r="E36" s="11">
        <f t="shared" si="6"/>
        <v>57420.899937331902</v>
      </c>
      <c r="F36" s="11">
        <f>'Savings Calculator'!$F$6*12</f>
        <v>1200</v>
      </c>
      <c r="G36" s="11">
        <f t="shared" si="1"/>
        <v>58620.899937331902</v>
      </c>
      <c r="H36" s="11">
        <f>G36*'Savings Calculator'!$C$8</f>
        <v>1172.417998746638</v>
      </c>
      <c r="I36" s="11">
        <f t="shared" si="2"/>
        <v>59793.317936078543</v>
      </c>
      <c r="J36" s="11">
        <f>-I36*'Savings Calculator'!$F$8</f>
        <v>-1195.8663587215708</v>
      </c>
      <c r="K36" s="11">
        <f t="shared" si="3"/>
        <v>58597.451577356973</v>
      </c>
      <c r="L36" s="40">
        <f t="shared" si="4"/>
        <v>-18863.184294800107</v>
      </c>
      <c r="M36" s="40">
        <f t="shared" si="5"/>
        <v>76264.769513435516</v>
      </c>
    </row>
    <row r="37" spans="2:13" ht="18.75" x14ac:dyDescent="0.25">
      <c r="B37" s="10">
        <v>36</v>
      </c>
      <c r="C37" s="21">
        <f t="shared" si="0"/>
        <v>60</v>
      </c>
      <c r="D37" s="12"/>
      <c r="E37" s="11">
        <f t="shared" si="6"/>
        <v>59793.317936078543</v>
      </c>
      <c r="F37" s="11">
        <f>'Savings Calculator'!$F$6*12</f>
        <v>1200</v>
      </c>
      <c r="G37" s="11">
        <f t="shared" si="1"/>
        <v>60993.317936078543</v>
      </c>
      <c r="H37" s="11">
        <f>G37*'Savings Calculator'!$C$8</f>
        <v>1219.8663587215708</v>
      </c>
      <c r="I37" s="11">
        <f t="shared" si="2"/>
        <v>62213.184294800114</v>
      </c>
      <c r="J37" s="11">
        <f>-I37*'Savings Calculator'!$F$8</f>
        <v>-1244.2636858960022</v>
      </c>
      <c r="K37" s="11">
        <f t="shared" si="3"/>
        <v>60968.920608904111</v>
      </c>
      <c r="L37" s="40">
        <f t="shared" si="4"/>
        <v>-20107.44798069611</v>
      </c>
      <c r="M37" s="40">
        <f t="shared" si="5"/>
        <v>79832.104903704225</v>
      </c>
    </row>
    <row r="38" spans="2:13" ht="18.75" x14ac:dyDescent="0.25">
      <c r="B38" s="10">
        <v>37</v>
      </c>
      <c r="C38" s="21">
        <f t="shared" si="0"/>
        <v>61</v>
      </c>
      <c r="D38" s="12"/>
      <c r="E38" s="11">
        <f t="shared" si="6"/>
        <v>62213.184294800114</v>
      </c>
      <c r="F38" s="11">
        <f>'Savings Calculator'!$F$6*12</f>
        <v>1200</v>
      </c>
      <c r="G38" s="11">
        <f t="shared" si="1"/>
        <v>63413.184294800114</v>
      </c>
      <c r="H38" s="11">
        <f>G38*'Savings Calculator'!$C$8</f>
        <v>1268.2636858960022</v>
      </c>
      <c r="I38" s="11">
        <f t="shared" si="2"/>
        <v>64681.447980696117</v>
      </c>
      <c r="J38" s="11">
        <f>-I38*'Savings Calculator'!$F$8</f>
        <v>-1293.6289596139225</v>
      </c>
      <c r="K38" s="11">
        <f t="shared" si="3"/>
        <v>63387.819021082192</v>
      </c>
      <c r="L38" s="40">
        <f t="shared" si="4"/>
        <v>-21401.076940310031</v>
      </c>
      <c r="M38" s="40">
        <f t="shared" si="5"/>
        <v>83495.267001778295</v>
      </c>
    </row>
    <row r="39" spans="2:13" ht="18.75" x14ac:dyDescent="0.25">
      <c r="B39" s="10">
        <v>38</v>
      </c>
      <c r="C39" s="21">
        <f t="shared" si="0"/>
        <v>62</v>
      </c>
      <c r="D39" s="12"/>
      <c r="E39" s="11">
        <f t="shared" si="6"/>
        <v>64681.447980696117</v>
      </c>
      <c r="F39" s="11">
        <f>'Savings Calculator'!$F$6*12</f>
        <v>1200</v>
      </c>
      <c r="G39" s="11">
        <f t="shared" si="1"/>
        <v>65881.447980696117</v>
      </c>
      <c r="H39" s="11">
        <f>G39*'Savings Calculator'!$C$8</f>
        <v>1317.6289596139225</v>
      </c>
      <c r="I39" s="11">
        <f t="shared" si="2"/>
        <v>67199.076940310042</v>
      </c>
      <c r="J39" s="11">
        <f>-I39*'Savings Calculator'!$F$8</f>
        <v>-1343.9815388062009</v>
      </c>
      <c r="K39" s="11">
        <f t="shared" si="3"/>
        <v>65855.095401503844</v>
      </c>
      <c r="L39" s="40">
        <f t="shared" si="4"/>
        <v>-22745.058479116233</v>
      </c>
      <c r="M39" s="40">
        <f t="shared" si="5"/>
        <v>87256.172341813872</v>
      </c>
    </row>
    <row r="40" spans="2:13" ht="18.75" x14ac:dyDescent="0.25">
      <c r="B40" s="10">
        <v>39</v>
      </c>
      <c r="C40" s="21">
        <f t="shared" si="0"/>
        <v>63</v>
      </c>
      <c r="D40" s="12"/>
      <c r="E40" s="11">
        <f t="shared" si="6"/>
        <v>67199.076940310042</v>
      </c>
      <c r="F40" s="11">
        <f>'Savings Calculator'!$F$6*12</f>
        <v>1200</v>
      </c>
      <c r="G40" s="11">
        <f t="shared" si="1"/>
        <v>68399.076940310042</v>
      </c>
      <c r="H40" s="11">
        <f>G40*'Savings Calculator'!$C$8</f>
        <v>1367.9815388062009</v>
      </c>
      <c r="I40" s="11">
        <f t="shared" si="2"/>
        <v>69767.05847911624</v>
      </c>
      <c r="J40" s="11">
        <f>-I40*'Savings Calculator'!$F$8</f>
        <v>-1395.3411695823249</v>
      </c>
      <c r="K40" s="11">
        <f t="shared" si="3"/>
        <v>68371.717309533909</v>
      </c>
      <c r="L40" s="40">
        <f t="shared" si="4"/>
        <v>-24140.399648698556</v>
      </c>
      <c r="M40" s="40">
        <f t="shared" si="5"/>
        <v>91116.775788650149</v>
      </c>
    </row>
    <row r="41" spans="2:13" ht="18.75" x14ac:dyDescent="0.25">
      <c r="B41" s="10">
        <v>40</v>
      </c>
      <c r="C41" s="21">
        <f t="shared" si="0"/>
        <v>64</v>
      </c>
      <c r="D41" s="12"/>
      <c r="E41" s="11">
        <f t="shared" si="6"/>
        <v>69767.05847911624</v>
      </c>
      <c r="F41" s="11">
        <f>'Savings Calculator'!$F$6*12</f>
        <v>1200</v>
      </c>
      <c r="G41" s="11">
        <f t="shared" si="1"/>
        <v>70967.05847911624</v>
      </c>
      <c r="H41" s="11">
        <f>G41*'Savings Calculator'!$C$8</f>
        <v>1419.3411695823249</v>
      </c>
      <c r="I41" s="11">
        <f t="shared" si="2"/>
        <v>72386.399648698571</v>
      </c>
      <c r="J41" s="11">
        <f>-I41*'Savings Calculator'!$F$8</f>
        <v>-1447.7279929739714</v>
      </c>
      <c r="K41" s="11">
        <f t="shared" si="3"/>
        <v>70938.671655724596</v>
      </c>
      <c r="L41" s="40">
        <f t="shared" si="4"/>
        <v>-25588.127641672527</v>
      </c>
      <c r="M41" s="40">
        <f t="shared" si="5"/>
        <v>95079.071304423152</v>
      </c>
    </row>
    <row r="42" spans="2:13" ht="18.75" x14ac:dyDescent="0.25">
      <c r="B42" s="10">
        <v>41</v>
      </c>
      <c r="C42" s="21">
        <f t="shared" si="0"/>
        <v>65</v>
      </c>
      <c r="D42" s="12"/>
      <c r="E42" s="11">
        <f t="shared" si="6"/>
        <v>72386.399648698571</v>
      </c>
      <c r="F42" s="11">
        <f>'Savings Calculator'!$F$6*12</f>
        <v>1200</v>
      </c>
      <c r="G42" s="11">
        <f t="shared" si="1"/>
        <v>73586.399648698571</v>
      </c>
      <c r="H42" s="11">
        <f>G42*'Savings Calculator'!$C$8</f>
        <v>1471.7279929739714</v>
      </c>
      <c r="I42" s="11">
        <f t="shared" si="2"/>
        <v>75058.127641672545</v>
      </c>
      <c r="J42" s="11">
        <f>-I42*'Savings Calculator'!$F$8</f>
        <v>-1501.1625528334509</v>
      </c>
      <c r="K42" s="11">
        <f t="shared" si="3"/>
        <v>73556.96508883909</v>
      </c>
      <c r="L42" s="40">
        <f t="shared" si="4"/>
        <v>-27089.290194505978</v>
      </c>
      <c r="M42" s="40">
        <f t="shared" si="5"/>
        <v>99145.09273051162</v>
      </c>
    </row>
    <row r="43" spans="2:13" ht="18.75" x14ac:dyDescent="0.25">
      <c r="B43" s="10">
        <v>42</v>
      </c>
      <c r="C43" s="21">
        <f t="shared" si="0"/>
        <v>66</v>
      </c>
      <c r="D43" s="12"/>
      <c r="E43" s="11">
        <f t="shared" si="6"/>
        <v>75058.127641672545</v>
      </c>
      <c r="F43" s="11">
        <f>'Savings Calculator'!$F$6*12</f>
        <v>1200</v>
      </c>
      <c r="G43" s="11">
        <f t="shared" si="1"/>
        <v>76258.127641672545</v>
      </c>
      <c r="H43" s="11">
        <f>G43*'Savings Calculator'!$C$8</f>
        <v>1525.1625528334509</v>
      </c>
      <c r="I43" s="11">
        <f t="shared" si="2"/>
        <v>77783.290194506</v>
      </c>
      <c r="J43" s="11">
        <f>-I43*'Savings Calculator'!$F$8</f>
        <v>-1555.6658038901201</v>
      </c>
      <c r="K43" s="11">
        <f t="shared" si="3"/>
        <v>76227.624390615878</v>
      </c>
      <c r="L43" s="40">
        <f t="shared" si="4"/>
        <v>-28644.955998396097</v>
      </c>
      <c r="M43" s="40">
        <f t="shared" si="5"/>
        <v>103316.91458512185</v>
      </c>
    </row>
    <row r="44" spans="2:13" ht="18.75" x14ac:dyDescent="0.25">
      <c r="B44" s="10">
        <v>43</v>
      </c>
      <c r="C44" s="21">
        <f t="shared" si="0"/>
        <v>67</v>
      </c>
      <c r="D44" s="12"/>
      <c r="E44" s="11">
        <f t="shared" si="6"/>
        <v>77783.290194506</v>
      </c>
      <c r="F44" s="11">
        <f>'Savings Calculator'!$F$6*12</f>
        <v>1200</v>
      </c>
      <c r="G44" s="11">
        <f t="shared" si="1"/>
        <v>78983.290194506</v>
      </c>
      <c r="H44" s="11">
        <f>G44*'Savings Calculator'!$C$8</f>
        <v>1579.6658038901201</v>
      </c>
      <c r="I44" s="11">
        <f t="shared" si="2"/>
        <v>80562.955998396123</v>
      </c>
      <c r="J44" s="11">
        <f>-I44*'Savings Calculator'!$F$8</f>
        <v>-1611.2591199679225</v>
      </c>
      <c r="K44" s="11">
        <f t="shared" si="3"/>
        <v>78951.696878428207</v>
      </c>
      <c r="L44" s="40">
        <f t="shared" si="4"/>
        <v>-30256.21511836402</v>
      </c>
      <c r="M44" s="40">
        <f t="shared" si="5"/>
        <v>107596.6528768243</v>
      </c>
    </row>
    <row r="45" spans="2:13" ht="18.75" x14ac:dyDescent="0.25">
      <c r="B45" s="10">
        <v>44</v>
      </c>
      <c r="C45" s="21">
        <f t="shared" si="0"/>
        <v>68</v>
      </c>
      <c r="D45" s="12"/>
      <c r="E45" s="11">
        <f t="shared" si="6"/>
        <v>80562.955998396123</v>
      </c>
      <c r="F45" s="11">
        <f>'Savings Calculator'!$F$6*12</f>
        <v>1200</v>
      </c>
      <c r="G45" s="11">
        <f t="shared" si="1"/>
        <v>81762.955998396123</v>
      </c>
      <c r="H45" s="11">
        <f>G45*'Savings Calculator'!$C$8</f>
        <v>1635.2591199679225</v>
      </c>
      <c r="I45" s="11">
        <f t="shared" si="2"/>
        <v>83398.215118364038</v>
      </c>
      <c r="J45" s="11">
        <f>-I45*'Savings Calculator'!$F$8</f>
        <v>-1667.9643023672809</v>
      </c>
      <c r="K45" s="11">
        <f t="shared" si="3"/>
        <v>81730.250815996755</v>
      </c>
      <c r="L45" s="40">
        <f t="shared" si="4"/>
        <v>-31924.1794207313</v>
      </c>
      <c r="M45" s="40">
        <f t="shared" si="5"/>
        <v>111986.46593436078</v>
      </c>
    </row>
    <row r="46" spans="2:13" ht="18.75" x14ac:dyDescent="0.25">
      <c r="B46" s="10">
        <v>45</v>
      </c>
      <c r="C46" s="21">
        <f t="shared" si="0"/>
        <v>69</v>
      </c>
      <c r="D46" s="12"/>
      <c r="E46" s="11">
        <f t="shared" si="6"/>
        <v>83398.215118364038</v>
      </c>
      <c r="F46" s="11">
        <f>'Savings Calculator'!$F$6*12</f>
        <v>1200</v>
      </c>
      <c r="G46" s="11">
        <f t="shared" si="1"/>
        <v>84598.215118364038</v>
      </c>
      <c r="H46" s="11">
        <f>G46*'Savings Calculator'!$C$8</f>
        <v>1691.9643023672809</v>
      </c>
      <c r="I46" s="11">
        <f t="shared" si="2"/>
        <v>86290.179420731321</v>
      </c>
      <c r="J46" s="11">
        <f>-I46*'Savings Calculator'!$F$8</f>
        <v>-1725.8035884146266</v>
      </c>
      <c r="K46" s="11">
        <f t="shared" si="3"/>
        <v>84564.375832316699</v>
      </c>
      <c r="L46" s="40">
        <f t="shared" si="4"/>
        <v>-33649.98300914593</v>
      </c>
      <c r="M46" s="40">
        <f t="shared" si="5"/>
        <v>116488.55525304799</v>
      </c>
    </row>
    <row r="47" spans="2:13" ht="18.75" x14ac:dyDescent="0.25">
      <c r="B47" s="10">
        <v>46</v>
      </c>
      <c r="C47" s="21">
        <f t="shared" si="0"/>
        <v>70</v>
      </c>
      <c r="D47" s="12"/>
      <c r="E47" s="11">
        <f t="shared" si="6"/>
        <v>86290.179420731321</v>
      </c>
      <c r="F47" s="11">
        <f>'Savings Calculator'!$F$6*12</f>
        <v>1200</v>
      </c>
      <c r="G47" s="11">
        <f t="shared" si="1"/>
        <v>87490.179420731321</v>
      </c>
      <c r="H47" s="11">
        <f>G47*'Savings Calculator'!$C$8</f>
        <v>1749.8035884146266</v>
      </c>
      <c r="I47" s="11">
        <f t="shared" si="2"/>
        <v>89239.983009145944</v>
      </c>
      <c r="J47" s="11">
        <f>-I47*'Savings Calculator'!$F$8</f>
        <v>-1784.7996601829188</v>
      </c>
      <c r="K47" s="11">
        <f t="shared" si="3"/>
        <v>87455.183348963023</v>
      </c>
      <c r="L47" s="40">
        <f t="shared" si="4"/>
        <v>-35434.782669328852</v>
      </c>
      <c r="M47" s="40">
        <f t="shared" si="5"/>
        <v>121105.16635810895</v>
      </c>
    </row>
    <row r="48" spans="2:13" ht="18.75" x14ac:dyDescent="0.25">
      <c r="B48" s="10">
        <v>47</v>
      </c>
      <c r="C48" s="21">
        <f t="shared" si="0"/>
        <v>71</v>
      </c>
      <c r="D48" s="12"/>
      <c r="E48" s="11">
        <f t="shared" si="6"/>
        <v>89239.983009145944</v>
      </c>
      <c r="F48" s="11">
        <f>'Savings Calculator'!$F$6*12</f>
        <v>1200</v>
      </c>
      <c r="G48" s="11">
        <f t="shared" si="1"/>
        <v>90439.983009145944</v>
      </c>
      <c r="H48" s="11">
        <f>G48*'Savings Calculator'!$C$8</f>
        <v>1808.7996601829188</v>
      </c>
      <c r="I48" s="11">
        <f t="shared" si="2"/>
        <v>92248.782669328866</v>
      </c>
      <c r="J48" s="11">
        <f>-I48*'Savings Calculator'!$F$8</f>
        <v>-1844.9756533865773</v>
      </c>
      <c r="K48" s="11">
        <f t="shared" si="3"/>
        <v>90403.807015942293</v>
      </c>
      <c r="L48" s="40">
        <f t="shared" si="4"/>
        <v>-37279.758322715432</v>
      </c>
      <c r="M48" s="40">
        <f t="shared" si="5"/>
        <v>125838.58968527114</v>
      </c>
    </row>
    <row r="49" spans="2:13" ht="18.75" x14ac:dyDescent="0.25">
      <c r="B49" s="10">
        <v>48</v>
      </c>
      <c r="C49" s="21">
        <f t="shared" si="0"/>
        <v>72</v>
      </c>
      <c r="D49" s="12"/>
      <c r="E49" s="11">
        <f t="shared" si="6"/>
        <v>92248.782669328866</v>
      </c>
      <c r="F49" s="11">
        <f>'Savings Calculator'!$F$6*12</f>
        <v>1200</v>
      </c>
      <c r="G49" s="11">
        <f t="shared" si="1"/>
        <v>93448.782669328866</v>
      </c>
      <c r="H49" s="11">
        <f>G49*'Savings Calculator'!$C$8</f>
        <v>1868.9756533865773</v>
      </c>
      <c r="I49" s="11">
        <f t="shared" si="2"/>
        <v>95317.758322715439</v>
      </c>
      <c r="J49" s="11">
        <f>-I49*'Savings Calculator'!$F$8</f>
        <v>-1906.3551664543088</v>
      </c>
      <c r="K49" s="11">
        <f t="shared" si="3"/>
        <v>93411.403156261134</v>
      </c>
      <c r="L49" s="40">
        <f t="shared" si="4"/>
        <v>-39186.113489169744</v>
      </c>
      <c r="M49" s="40">
        <f t="shared" si="5"/>
        <v>130691.16147897657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Savings Calculator</vt:lpstr>
      <vt:lpstr>data</vt:lpstr>
      <vt:lpstr>Age_Current</vt:lpstr>
      <vt:lpstr>Age_Retirement</vt:lpstr>
      <vt:lpstr>'Savings Calculator'!Print_Area</vt:lpstr>
      <vt:lpstr>'Savings Calculator'!Print_Titles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Savings Calculator</dc:title>
  <dc:creator>Reach It Ltd;Gemma</dc:creator>
  <cp:lastModifiedBy>Pamela Pace</cp:lastModifiedBy>
  <cp:lastPrinted>2020-05-20T13:30:23Z</cp:lastPrinted>
  <dcterms:created xsi:type="dcterms:W3CDTF">2017-12-27T12:01:45Z</dcterms:created>
  <dcterms:modified xsi:type="dcterms:W3CDTF">2020-06-09T07:03:56Z</dcterms:modified>
</cp:coreProperties>
</file>